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5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state="hidden" r:id="rId7"/>
    <sheet name="приложение 10" sheetId="8" state="hidden" r:id="rId8"/>
  </sheets>
  <definedNames>
    <definedName name="_xlnm.Print_Titles" localSheetId="0">'приложение 1'!$16:$16</definedName>
    <definedName name="_xlnm.Print_Titles" localSheetId="2">'приложение 5'!$13:$15</definedName>
    <definedName name="_xlnm.Print_Titles" localSheetId="3">'приложение 6'!$12:$14</definedName>
    <definedName name="_xlnm.Print_Titles" localSheetId="4">'приложение 7'!$15:$17</definedName>
    <definedName name="_xlnm.Print_Area" localSheetId="0">'приложение 1'!$B$1:$F$27</definedName>
    <definedName name="_xlnm.Print_Area" localSheetId="7">'приложение 10'!$A$1:$C$23</definedName>
    <definedName name="_xlnm.Print_Area" localSheetId="1">'приложение 2'!$A$1:$E$45</definedName>
    <definedName name="_xlnm.Print_Area" localSheetId="2">'приложение 5'!$A$1:$F$50</definedName>
    <definedName name="_xlnm.Print_Area" localSheetId="3">'приложение 6'!$A$1:$L$175</definedName>
    <definedName name="_xlnm.Print_Area" localSheetId="4">'приложение 7'!$A$1:$L$57</definedName>
    <definedName name="_xlnm.Print_Area" localSheetId="5">'приложение 8'!$A$1:$B$25</definedName>
    <definedName name="_xlnm.Print_Area" localSheetId="6">'приложение 9'!$A$1:$B$30</definedName>
  </definedNames>
  <calcPr fullCalcOnLoad="1"/>
</workbook>
</file>

<file path=xl/sharedStrings.xml><?xml version="1.0" encoding="utf-8"?>
<sst xmlns="http://schemas.openxmlformats.org/spreadsheetml/2006/main" count="1272" uniqueCount="312">
  <si>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</si>
  <si>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</si>
  <si>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</si>
  <si>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</si>
  <si>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</si>
  <si>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</si>
  <si>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</si>
  <si>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</si>
  <si>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</si>
  <si>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</si>
  <si>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</si>
  <si>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</si>
  <si>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</si>
  <si>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</si>
  <si>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</si>
  <si>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</si>
  <si>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</si>
  <si>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</si>
  <si>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</si>
  <si>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</si>
  <si>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</si>
  <si>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</si>
  <si>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</si>
  <si>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</si>
  <si>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</si>
  <si>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</si>
  <si>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</si>
  <si>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</si>
  <si>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Осуществление первичного воинского учета на территориях, где отсутствуют военные комиссариаты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</si>
  <si>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</si>
  <si>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</si>
  <si>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</si>
  <si>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</si>
  <si>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</si>
  <si>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</si>
  <si>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</si>
  <si>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</si>
  <si>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</si>
  <si>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</si>
  <si>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</si>
  <si>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</si>
  <si>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</si>
  <si>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</si>
  <si>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</si>
  <si>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</si>
  <si>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</si>
  <si>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</si>
  <si>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</si>
  <si>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</si>
  <si>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</si>
  <si>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</si>
  <si>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</si>
  <si>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</si>
  <si>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</si>
  <si>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01 05 00 0000 0000 500</t>
  </si>
  <si>
    <t>Увеличение остатков средств бюджетов</t>
  </si>
  <si>
    <t>01 05 02 0000 0000 500</t>
  </si>
  <si>
    <t>Увеличение прочих  остатков средств бюджетов</t>
  </si>
  <si>
    <t>Увеличение прочих остатков денежных средств бюджетов</t>
  </si>
  <si>
    <t>01 05 00 0000 0000 600</t>
  </si>
  <si>
    <t>Уменьшение остатков средств бюджетов</t>
  </si>
  <si>
    <t>01 05 02 0000 0000 600</t>
  </si>
  <si>
    <t>Уменьшение прочих 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</si>
  <si>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</si>
  <si>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</si>
  <si>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</si>
  <si>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</si>
  <si>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</si>
  <si>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</si>
  <si>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</si>
  <si>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</si>
  <si>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</si>
  <si>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</si>
  <si>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</si>
  <si>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</si>
  <si>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</si>
  <si>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</si>
  <si>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</si>
  <si>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</si>
  <si>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</si>
  <si>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1 01 02010 01 0000 110</t>
  </si>
  <si>
    <t>1 06 01030 10 0000 110</t>
  </si>
  <si>
    <t>1 06 06033 10 0000 110</t>
  </si>
  <si>
    <t>1 06 06043 10 0000 110</t>
  </si>
  <si>
    <t>1 08 04020 01 0000 110</t>
  </si>
  <si>
    <t>00000</t>
  </si>
  <si>
    <t>00</t>
  </si>
  <si>
    <t>00180</t>
  </si>
  <si>
    <t>00190</t>
  </si>
  <si>
    <t>51180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</si>
  <si>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</si>
  <si>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</si>
  <si>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S2270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</si>
  <si>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</si>
  <si>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</si>
  <si>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</si>
  <si>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01 05 02 01 10 0000 510</t>
  </si>
  <si>
    <t>01 05 02 01 00 0000 510</t>
  </si>
  <si>
    <t>НАЦИОНАЛЬНАЯ ЭКОНОМИКА</t>
  </si>
  <si>
    <t>Дорожное хозяйство (дорожные фонды)</t>
  </si>
  <si>
    <t>Уплата иных платежей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</si>
  <si>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</si>
  <si>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</si>
  <si>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</si>
  <si>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</si>
  <si>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</si>
  <si>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</si>
  <si>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>ИНЫЕ МЕЖБЮДЖЕТНЫЕ ТРАНСФЕРТЫ</t>
  </si>
  <si>
    <t>СУБВЕНЦИИ ОТ БЮДЖЕТОВ БЮДЖЕТНОЙ СИСТЕМЫ</t>
  </si>
  <si>
    <t>ДОТАЦИИ БЮДЖЕТАМ СУБЪЕКТОВ РОССИЙСКОЙ ФЕДЕРАЦИИ И МУНИЦИПАЛЬНЫХ ОБРАЗОВАНИЙ</t>
  </si>
  <si>
    <t>НАЛОГИ НА ИМУЩЕСТВО</t>
  </si>
  <si>
    <t xml:space="preserve">СУБСИДИИ БЮДЖЕТАМ БЮДЖЕТНОЙ СИСТЕМЫ РОССИЙСКОЙ ФЕДЕРАЦИИ (МЕЖБЮДЖЕТНЫЕ СУБСИДИИ) </t>
  </si>
  <si>
    <t>Прочая закупка товаров, работ и услуг для государственных (муниципальных) нужд</t>
  </si>
  <si>
    <t>Администрация Куностьского сельского поселения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</si>
  <si>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</si>
  <si>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</si>
  <si>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Предупреждение и ликвидация последствий чрезвычайных ситуаций и стихийных бедствий природного и техногенного характера</t>
  </si>
  <si>
    <t>70</t>
  </si>
  <si>
    <t>8</t>
  </si>
  <si>
    <t>Условно утверждаемые расходы</t>
  </si>
  <si>
    <t>Обеспечение деятельности органов местного самоуправления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</si>
  <si>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</si>
  <si>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</si>
  <si>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</si>
  <si>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</si>
  <si>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</si>
  <si>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</si>
  <si>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</si>
  <si>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</si>
  <si>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</si>
  <si>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</si>
  <si>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</si>
  <si>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</si>
  <si>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</si>
  <si>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</si>
  <si>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</si>
  <si>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23010</t>
  </si>
  <si>
    <t>23040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</si>
  <si>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</si>
  <si>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</si>
  <si>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</si>
  <si>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</si>
  <si>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</si>
  <si>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</si>
  <si>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</si>
  <si>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</si>
  <si>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</si>
  <si>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</si>
  <si>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01</t>
  </si>
  <si>
    <t>04</t>
  </si>
  <si>
    <t>ПРОЧИЕ БЕЗВОЗМЕЗДНЫЕ ПОСТУПЛЕНИЯ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</si>
  <si>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</si>
  <si>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9</t>
  </si>
  <si>
    <t>РАСПРЕДЕЛЕНИЕ</t>
  </si>
  <si>
    <t>02</t>
  </si>
  <si>
    <t>Закупка товаров, работ и услуг в сфере информационно-коммуникационных технологий</t>
  </si>
  <si>
    <t>Уплата прочих налогов, сборов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</si>
  <si>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</si>
  <si>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</si>
  <si>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</si>
  <si>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</si>
  <si>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</si>
  <si>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</si>
  <si>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10</t>
  </si>
  <si>
    <t>05</t>
  </si>
  <si>
    <t xml:space="preserve"> </t>
  </si>
  <si>
    <t>S1090</t>
  </si>
  <si>
    <t>Мероприятия по благоустройству поселения</t>
  </si>
  <si>
    <t>07</t>
  </si>
  <si>
    <t>Доплаты к пенсиям, дополнительное пенсионное обеспечение</t>
  </si>
  <si>
    <t>Мероприятия в области спорта и физической культуры</t>
  </si>
  <si>
    <t>09</t>
  </si>
  <si>
    <t>ИТОГО РАСХОДОВ</t>
  </si>
  <si>
    <t>83010</t>
  </si>
  <si>
    <t>Доплаты к пенсиям муниципальных служащих</t>
  </si>
  <si>
    <t>Прочие субсидии бюджетам сельских поселений</t>
  </si>
  <si>
    <t>1 17 05050 10 0000 180</t>
  </si>
  <si>
    <t>Прочие неналоговые доходы бюджетов сельских поселений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</si>
  <si>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</si>
  <si>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</si>
  <si>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20010</t>
  </si>
  <si>
    <t>90260</t>
  </si>
  <si>
    <t>1 13 02995 10 0000 130</t>
  </si>
  <si>
    <t>Прочие доходы от компенсации затрат бюджетов сельских поселений</t>
  </si>
  <si>
    <t>% к плану</t>
  </si>
  <si>
    <t>Факт на 07.09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</si>
  <si>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</si>
  <si>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</si>
  <si>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</si>
  <si>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</si>
  <si>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</si>
  <si>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</si>
  <si>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</si>
  <si>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</si>
  <si>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809 2 02 04014 10 0000 150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</si>
  <si>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</si>
  <si>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</si>
  <si>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</si>
  <si>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</si>
  <si>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Реализация мероприятий проекта "Народный бюджет"</t>
  </si>
  <si>
    <t>Единая субвенция бюджетам муниципальных образований области</t>
  </si>
  <si>
    <t>72310</t>
  </si>
  <si>
    <t>2022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</si>
  <si>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</si>
  <si>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</si>
  <si>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</si>
  <si>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Муниципальная   программа «Развитие территории Куностьского сельского поселения на 2021 – 2025 годы»</t>
  </si>
  <si>
    <t>44</t>
  </si>
  <si>
    <t xml:space="preserve">Другие вопросы в области культуры, кинематографии
</t>
  </si>
  <si>
    <t>Увеличение прочих остатков денежных средств   бюджетов сельских поселений</t>
  </si>
  <si>
    <t>Уменьшение прочих остатков денежных средств   бюджетов сельских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</si>
  <si>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
</t>
  </si>
  <si>
    <t>БЕЗВОЗМЕЗДНЫЕ ПОСТУПЛЕНИЯ ОТ НЕГОСУДАРСТВЕННЫХ ОРГАНИЗАЦИЙ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</si>
  <si>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</si>
  <si>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2 04 05020 10 0000 150</t>
  </si>
  <si>
    <t>Коммунальное хозяйство</t>
  </si>
  <si>
    <t>Приложение 1</t>
  </si>
  <si>
    <t>Приложение 2</t>
  </si>
  <si>
    <t>Приложение 6</t>
  </si>
  <si>
    <t>Расходы</t>
  </si>
  <si>
    <t>Оценка недвижимости, признание прав и регулирование отношений по муниципальной собственности</t>
  </si>
  <si>
    <t>20510</t>
  </si>
  <si>
    <t>Иные закупки товаров, работ и услуг для обеспечения государственных (муниципальных) нужд</t>
  </si>
  <si>
    <t>Выполнение других обязательств государства</t>
  </si>
  <si>
    <t>20520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</si>
  <si>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</si>
  <si>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</si>
  <si>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</si>
  <si>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</si>
  <si>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</si>
  <si>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</si>
  <si>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1 05 03010 01 0000 110</t>
  </si>
  <si>
    <t>Единый сельскохозяйственный налог</t>
  </si>
  <si>
    <t>2 02 36900 10 0000 150</t>
  </si>
  <si>
    <t>Единая субвенция бюджетам сельских поселений из бюджета субъекта Российской Федерации</t>
  </si>
  <si>
    <t>2023 год</t>
  </si>
  <si>
    <t>Объем доходов  бюджета Куностьского сельского поселения на 2021 год и плановый период 2022 и 2023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</si>
  <si>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2021 год и плановый период 2022 и 2023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</si>
  <si>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2021 год и плановый период 2022 и 2023 годов</t>
  </si>
  <si>
    <t>к решению Совета Куностьского сельского поселения</t>
  </si>
  <si>
    <t>"О  бюджете Куностьского сельского поселения    
на 2021 год и плановый период 2022 и 2023 годов</t>
  </si>
  <si>
    <t>"О  бюджете Куностьского сельского поселения на 2021 год и плановый период 2022 и 2023 годов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</si>
  <si>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</si>
  <si>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</si>
  <si>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</si>
  <si>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>Межбюджетные трансферты, передаваемые бюджету Куностьского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</si>
  <si>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2021 год</t>
  </si>
  <si>
    <t>внутреннего финансирования дефицита бюджета поселения на 2021 год и плановый период 2022 и 2023 годов</t>
  </si>
  <si>
    <t>23020</t>
  </si>
  <si>
    <t>Распределение объемов межбюджетных трансфертов бюджету Куностьского сельского поселения за счет средств Дорожного фонда Белозерского муниципального района на 2021 год</t>
  </si>
  <si>
    <t>809 04 09 44 0 02 90030 240 000</t>
  </si>
  <si>
    <t xml:space="preserve">бюджетных средств на реализацию муниципальной программы «Развитие территории Куностьского сельского поселения на 2021 – 2025 годы» на 2021 год и плановый период 2022 и 2023 годов   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</si>
  <si>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</si>
  <si>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</si>
  <si>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23050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</si>
  <si>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</si>
  <si>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</si>
  <si>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</si>
  <si>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</si>
  <si>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</si>
  <si>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</si>
  <si>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</si>
  <si>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</si>
  <si>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</si>
  <si>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</si>
  <si>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к решению Совета поселения</t>
  </si>
  <si>
    <t>"Приложение 1</t>
  </si>
  <si>
    <t>от      22.12.2020    № 35</t>
  </si>
  <si>
    <t>".</t>
  </si>
  <si>
    <t>"Приложение 2</t>
  </si>
  <si>
    <t>"Приложение 5</t>
  </si>
  <si>
    <t>от  22.12.2020    № 35</t>
  </si>
  <si>
    <t>от    22.12.2020    № 35</t>
  </si>
  <si>
    <t>"Приложение 10</t>
  </si>
  <si>
    <t>"Приложение 9</t>
  </si>
  <si>
    <t>"Приложение 7</t>
  </si>
  <si>
    <t>"Приложение 6</t>
  </si>
  <si>
    <t>Остаток средств на начало года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</si>
  <si>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</si>
  <si>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</si>
  <si>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Обеспечение проведения выборов и референдумов</t>
  </si>
  <si>
    <t>Проведение выборов и референдумов</t>
  </si>
  <si>
    <t>94</t>
  </si>
  <si>
    <t xml:space="preserve">Проведение выборов депутатов предствавительного органа муниципального образования </t>
  </si>
  <si>
    <t>4</t>
  </si>
  <si>
    <t>00030</t>
  </si>
  <si>
    <t>Специальные расходы</t>
  </si>
  <si>
    <t>Расходы по охране и комплексному использованию водных ресурсов, обеспечение населения качественной питьевой водой</t>
  </si>
  <si>
    <t>20110</t>
  </si>
  <si>
    <t>Иные межбюджетные трансферты по охране и комплексному использованию водных ресурсов, обеспечение населения качественной питьевой водой</t>
  </si>
  <si>
    <t>Приложение 7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</si>
  <si>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</t>
  </si>
  <si>
    <t>08</t>
  </si>
  <si>
    <t>"Приложение 8</t>
  </si>
  <si>
    <t>Приложение 4</t>
  </si>
  <si>
    <t>Приложение 5</t>
  </si>
  <si>
    <t>Осуществление дорожной деятельности в отношении автомобильных дорог общего пользования местного значения</t>
  </si>
  <si>
    <t>809 04 09 44 0 02 S1350 240 000</t>
  </si>
  <si>
    <t xml:space="preserve">от   .10.2021   № </t>
  </si>
  <si>
    <t>S1350</t>
  </si>
  <si>
    <t>Приложение 8</t>
  </si>
  <si>
    <t>Из анализа поступлений: на 23.11.20 в сумме 2 390,7 т.р. на 01.01.21 в сумме 2 849,0 т.р. на 23.11.21 в сумме 2 467,1 т.р. Прогноз поступлений считаю по концу 2021 составит в сумме 2 940,5 т.р.</t>
  </si>
  <si>
    <t>поступления на 22.11.2021 в сумме 81,9 т.р.</t>
  </si>
  <si>
    <t>поступления на 22.11.2021 в сумме 144,6 т.р.</t>
  </si>
  <si>
    <t>поступления на 22.11.2021 в сумме 82,1 т.р.</t>
  </si>
  <si>
    <t>поступления на 22.11.2021 в сумме 11,0 т.р.</t>
  </si>
  <si>
    <t>плюс 6,0 т.р. плюс 100,0 т.р. плюс 14,5 т.р.</t>
  </si>
  <si>
    <t>Приложение 3</t>
  </si>
  <si>
    <t>от   30.11.2021   № 43</t>
  </si>
  <si>
    <t>от  30 .11.2021   № 43</t>
  </si>
  <si>
    <t xml:space="preserve">от   30.11.2021   № 43 </t>
  </si>
  <si>
    <t>от  30.11.2021   № 43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</si>
</sst>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</numFmts>
  <fonts count="7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i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56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5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523">
    <xf numFmtId="0" fontId="0" fillId="0" borderId="0" xfId="0" applyAlignment="1">
      <alignment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75" applyFont="1">
      <alignment/>
      <protection/>
    </xf>
    <xf numFmtId="0" fontId="1" fillId="0" borderId="0" xfId="75" applyFont="1" applyAlignment="1">
      <alignment horizontal="center" vertical="top" wrapText="1"/>
      <protection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181" fontId="1" fillId="0" borderId="0" xfId="75" applyNumberFormat="1" applyFont="1" applyFill="1">
      <alignment/>
      <protection/>
    </xf>
    <xf numFmtId="181" fontId="1" fillId="0" borderId="0" xfId="75" applyNumberFormat="1" applyFont="1" applyFill="1" applyAlignment="1">
      <alignment horizontal="right"/>
      <protection/>
    </xf>
    <xf numFmtId="181" fontId="28" fillId="0" borderId="0" xfId="0" applyNumberFormat="1" applyFont="1" applyAlignment="1">
      <alignment horizontal="right"/>
    </xf>
    <xf numFmtId="181" fontId="28" fillId="0" borderId="0" xfId="0" applyNumberFormat="1" applyFont="1" applyAlignment="1">
      <alignment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181" fontId="4" fillId="0" borderId="0" xfId="75" applyNumberFormat="1" applyFont="1" applyFill="1">
      <alignment/>
      <protection/>
    </xf>
    <xf numFmtId="0" fontId="39" fillId="0" borderId="12" xfId="75" applyFont="1" applyFill="1" applyBorder="1" applyAlignment="1">
      <alignment horizontal="center" vertical="top" wrapText="1"/>
      <protection/>
    </xf>
    <xf numFmtId="0" fontId="42" fillId="0" borderId="0" xfId="76" applyFont="1" applyFill="1" applyAlignment="1">
      <alignment/>
      <protection/>
    </xf>
    <xf numFmtId="0" fontId="42" fillId="0" borderId="0" xfId="0" applyFont="1" applyFill="1" applyAlignment="1">
      <alignment/>
    </xf>
    <xf numFmtId="181" fontId="13" fillId="0" borderId="0" xfId="0" applyNumberFormat="1" applyFont="1" applyFill="1" applyAlignment="1">
      <alignment/>
    </xf>
    <xf numFmtId="0" fontId="0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0" fontId="4" fillId="0" borderId="0" xfId="66" applyFont="1">
      <alignment/>
      <protection/>
    </xf>
    <xf numFmtId="0" fontId="42" fillId="0" borderId="0" xfId="66" applyFont="1">
      <alignment/>
      <protection/>
    </xf>
    <xf numFmtId="0" fontId="65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75" fillId="0" borderId="0" xfId="72">
      <alignment/>
      <protection/>
    </xf>
    <xf numFmtId="0" fontId="65" fillId="0" borderId="0" xfId="66" applyFont="1" applyAlignment="1">
      <alignment horizontal="right"/>
      <protection/>
    </xf>
    <xf numFmtId="0" fontId="66" fillId="0" borderId="12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67" fillId="0" borderId="12" xfId="72" applyNumberFormat="1" applyFont="1" applyBorder="1" applyAlignment="1">
      <alignment horizontal="center" vertical="center" wrapText="1"/>
      <protection/>
    </xf>
    <xf numFmtId="180" fontId="66" fillId="0" borderId="12" xfId="72" applyNumberFormat="1" applyFont="1" applyBorder="1" applyAlignment="1">
      <alignment horizontal="center" vertical="center" wrapText="1"/>
      <protection/>
    </xf>
    <xf numFmtId="0" fontId="4" fillId="0" borderId="0" xfId="74" applyFont="1" applyFill="1" applyBorder="1" applyAlignment="1">
      <alignment horizontal="left" vertical="top"/>
      <protection/>
    </xf>
    <xf numFmtId="0" fontId="1" fillId="0" borderId="0" xfId="66" applyFont="1">
      <alignment/>
      <protection/>
    </xf>
    <xf numFmtId="0" fontId="2" fillId="0" borderId="12" xfId="66" applyFont="1" applyBorder="1" applyAlignment="1">
      <alignment horizontal="center" vertical="center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0" fillId="0" borderId="0" xfId="74" applyNumberFormat="1" applyFont="1" applyFill="1" applyBorder="1" applyAlignment="1" applyProtection="1">
      <alignment/>
      <protection hidden="1"/>
    </xf>
    <xf numFmtId="0" fontId="3" fillId="0" borderId="12" xfId="66" applyFont="1" applyBorder="1" applyAlignment="1">
      <alignment horizontal="center" vertical="center" wrapText="1"/>
      <protection/>
    </xf>
    <xf numFmtId="0" fontId="1" fillId="0" borderId="0" xfId="66" applyFont="1" applyAlignment="1">
      <alignment horizontal="right"/>
      <protection/>
    </xf>
    <xf numFmtId="0" fontId="75" fillId="0" borderId="0" xfId="72" applyAlignment="1">
      <alignment horizontal="right"/>
      <protection/>
    </xf>
    <xf numFmtId="0" fontId="2" fillId="28" borderId="12" xfId="66" applyFont="1" applyFill="1" applyBorder="1" applyAlignment="1">
      <alignment vertical="center" wrapText="1"/>
      <protection/>
    </xf>
    <xf numFmtId="180" fontId="2" fillId="28" borderId="12" xfId="66" applyNumberFormat="1" applyFont="1" applyFill="1" applyBorder="1" applyAlignment="1">
      <alignment horizontal="center" vertical="center" wrapText="1"/>
      <protection/>
    </xf>
    <xf numFmtId="0" fontId="42" fillId="0" borderId="0" xfId="66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28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74" applyBorder="1">
      <alignment/>
      <protection/>
    </xf>
    <xf numFmtId="180" fontId="39" fillId="0" borderId="12" xfId="76" applyNumberFormat="1" applyFont="1" applyFill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/>
    </xf>
    <xf numFmtId="0" fontId="39" fillId="0" borderId="12" xfId="75" applyFont="1" applyBorder="1" applyAlignment="1">
      <alignment horizontal="center" vertical="top" wrapText="1"/>
      <protection/>
    </xf>
    <xf numFmtId="0" fontId="4" fillId="28" borderId="12" xfId="76" applyFont="1" applyFill="1" applyBorder="1" applyAlignment="1">
      <alignment horizontal="left" vertical="top" wrapText="1"/>
      <protection/>
    </xf>
    <xf numFmtId="0" fontId="4" fillId="28" borderId="12" xfId="76" applyFont="1" applyFill="1" applyBorder="1" applyAlignment="1">
      <alignment horizontal="center" vertical="center"/>
      <protection/>
    </xf>
    <xf numFmtId="0" fontId="43" fillId="28" borderId="12" xfId="76" applyFont="1" applyFill="1" applyBorder="1" applyAlignment="1">
      <alignment horizontal="left" vertical="top" wrapText="1"/>
      <protection/>
    </xf>
    <xf numFmtId="0" fontId="43" fillId="28" borderId="12" xfId="76" applyFont="1" applyFill="1" applyBorder="1" applyAlignment="1">
      <alignment horizontal="center" vertical="center"/>
      <protection/>
    </xf>
    <xf numFmtId="0" fontId="39" fillId="28" borderId="12" xfId="76" applyFont="1" applyFill="1" applyBorder="1" applyAlignment="1">
      <alignment horizontal="center" vertical="center" wrapText="1"/>
      <protection/>
    </xf>
    <xf numFmtId="0" fontId="4" fillId="28" borderId="12" xfId="67" applyFont="1" applyFill="1" applyBorder="1" applyAlignment="1">
      <alignment horizontal="left" vertical="top" wrapText="1"/>
      <protection/>
    </xf>
    <xf numFmtId="180" fontId="4" fillId="28" borderId="12" xfId="76" applyNumberFormat="1" applyFont="1" applyFill="1" applyBorder="1" applyAlignment="1">
      <alignment horizontal="center" vertical="center" wrapText="1"/>
      <protection/>
    </xf>
    <xf numFmtId="0" fontId="43" fillId="28" borderId="12" xfId="67" applyFont="1" applyFill="1" applyBorder="1" applyAlignment="1">
      <alignment horizontal="left" vertical="top" wrapText="1"/>
      <protection/>
    </xf>
    <xf numFmtId="180" fontId="43" fillId="28" borderId="12" xfId="76" applyNumberFormat="1" applyFont="1" applyFill="1" applyBorder="1" applyAlignment="1">
      <alignment horizontal="center" vertical="center" wrapText="1"/>
      <protection/>
    </xf>
    <xf numFmtId="180" fontId="4" fillId="28" borderId="12" xfId="76" applyNumberFormat="1" applyFont="1" applyFill="1" applyBorder="1" applyAlignment="1">
      <alignment horizontal="center" vertical="center"/>
      <protection/>
    </xf>
    <xf numFmtId="180" fontId="43" fillId="28" borderId="12" xfId="76" applyNumberFormat="1" applyFont="1" applyFill="1" applyBorder="1" applyAlignment="1">
      <alignment horizontal="center" vertical="center"/>
      <protection/>
    </xf>
    <xf numFmtId="0" fontId="4" fillId="28" borderId="12" xfId="67" applyNumberFormat="1" applyFont="1" applyFill="1" applyBorder="1" applyAlignment="1" applyProtection="1">
      <alignment horizontal="left" vertical="top" wrapText="1"/>
      <protection hidden="1"/>
    </xf>
    <xf numFmtId="180" fontId="4" fillId="28" borderId="12" xfId="74" applyNumberFormat="1" applyFont="1" applyFill="1" applyBorder="1" applyAlignment="1" applyProtection="1">
      <alignment horizontal="center" vertical="center"/>
      <protection hidden="1"/>
    </xf>
    <xf numFmtId="0" fontId="43" fillId="28" borderId="12" xfId="74" applyFont="1" applyFill="1" applyBorder="1" applyAlignment="1" applyProtection="1">
      <alignment horizontal="center" vertical="center"/>
      <protection hidden="1"/>
    </xf>
    <xf numFmtId="0" fontId="43" fillId="28" borderId="12" xfId="67" applyNumberFormat="1" applyFont="1" applyFill="1" applyBorder="1" applyAlignment="1" applyProtection="1">
      <alignment horizontal="left" vertical="top" wrapText="1"/>
      <protection hidden="1"/>
    </xf>
    <xf numFmtId="0" fontId="39" fillId="28" borderId="12" xfId="76" applyFont="1" applyFill="1" applyBorder="1" applyAlignment="1">
      <alignment horizontal="left" vertical="center" wrapText="1"/>
      <protection/>
    </xf>
    <xf numFmtId="0" fontId="0" fillId="28" borderId="0" xfId="0" applyFont="1" applyFill="1" applyAlignment="1">
      <alignment/>
    </xf>
    <xf numFmtId="0" fontId="28" fillId="28" borderId="0" xfId="0" applyFont="1" applyFill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6" fillId="28" borderId="0" xfId="0" applyFont="1" applyFill="1" applyBorder="1" applyAlignment="1">
      <alignment horizontal="center" vertical="center"/>
    </xf>
    <xf numFmtId="181" fontId="28" fillId="28" borderId="0" xfId="0" applyNumberFormat="1" applyFont="1" applyFill="1" applyAlignment="1">
      <alignment horizontal="right"/>
    </xf>
    <xf numFmtId="181" fontId="28" fillId="28" borderId="0" xfId="0" applyNumberFormat="1" applyFont="1" applyFill="1" applyAlignment="1">
      <alignment/>
    </xf>
    <xf numFmtId="0" fontId="0" fillId="28" borderId="0" xfId="74" applyFill="1" applyBorder="1">
      <alignment/>
      <protection/>
    </xf>
    <xf numFmtId="0" fontId="42" fillId="28" borderId="0" xfId="76" applyFont="1" applyFill="1" applyAlignment="1">
      <alignment/>
      <protection/>
    </xf>
    <xf numFmtId="0" fontId="65" fillId="28" borderId="0" xfId="66" applyFont="1" applyFill="1" applyAlignment="1">
      <alignment wrapText="1"/>
      <protection/>
    </xf>
    <xf numFmtId="0" fontId="42" fillId="28" borderId="0" xfId="66" applyFont="1" applyFill="1">
      <alignment/>
      <protection/>
    </xf>
    <xf numFmtId="0" fontId="65" fillId="28" borderId="0" xfId="66" applyFont="1" applyFill="1" applyAlignment="1">
      <alignment horizontal="right"/>
      <protection/>
    </xf>
    <xf numFmtId="0" fontId="66" fillId="28" borderId="12" xfId="72" applyFont="1" applyFill="1" applyBorder="1" applyAlignment="1">
      <alignment horizontal="center" vertical="center" wrapText="1"/>
      <protection/>
    </xf>
    <xf numFmtId="0" fontId="75" fillId="28" borderId="0" xfId="72" applyFill="1">
      <alignment/>
      <protection/>
    </xf>
    <xf numFmtId="180" fontId="67" fillId="28" borderId="12" xfId="72" applyNumberFormat="1" applyFont="1" applyFill="1" applyBorder="1" applyAlignment="1">
      <alignment horizontal="center" vertical="center" wrapText="1"/>
      <protection/>
    </xf>
    <xf numFmtId="0" fontId="0" fillId="11" borderId="0" xfId="73" applyFill="1" applyBorder="1">
      <alignment/>
      <protection/>
    </xf>
    <xf numFmtId="0" fontId="0" fillId="28" borderId="0" xfId="0" applyFill="1" applyAlignment="1">
      <alignment/>
    </xf>
    <xf numFmtId="0" fontId="39" fillId="28" borderId="12" xfId="0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28" fillId="28" borderId="0" xfId="0" applyFont="1" applyFill="1" applyAlignment="1">
      <alignment horizontal="center" vertical="center"/>
    </xf>
    <xf numFmtId="49" fontId="28" fillId="28" borderId="0" xfId="0" applyNumberFormat="1" applyFont="1" applyFill="1" applyAlignment="1">
      <alignment/>
    </xf>
    <xf numFmtId="0" fontId="67" fillId="28" borderId="12" xfId="0" applyFont="1" applyFill="1" applyBorder="1" applyAlignment="1">
      <alignment horizontal="center" vertical="center" wrapText="1"/>
    </xf>
    <xf numFmtId="0" fontId="67" fillId="28" borderId="12" xfId="0" applyFont="1" applyFill="1" applyBorder="1" applyAlignment="1">
      <alignment horizontal="left" vertical="center" wrapText="1"/>
    </xf>
    <xf numFmtId="0" fontId="1" fillId="0" borderId="0" xfId="75" applyFont="1" applyAlignment="1">
      <alignment horizontal="right"/>
      <protection/>
    </xf>
    <xf numFmtId="0" fontId="0" fillId="28" borderId="0" xfId="73" applyFill="1" applyBorder="1">
      <alignment/>
      <protection/>
    </xf>
    <xf numFmtId="0" fontId="56" fillId="0" borderId="0" xfId="74" applyNumberFormat="1" applyFont="1" applyFill="1" applyBorder="1" applyAlignment="1" applyProtection="1">
      <alignment horizontal="center" wrapText="1"/>
      <protection hidden="1"/>
    </xf>
    <xf numFmtId="0" fontId="56" fillId="0" borderId="12" xfId="0" applyFont="1" applyBorder="1" applyAlignment="1">
      <alignment horizontal="center" vertical="center"/>
    </xf>
    <xf numFmtId="0" fontId="56" fillId="28" borderId="12" xfId="76" applyFont="1" applyFill="1" applyBorder="1" applyAlignment="1">
      <alignment horizontal="center" vertical="center" wrapText="1"/>
      <protection/>
    </xf>
    <xf numFmtId="180" fontId="56" fillId="28" borderId="12" xfId="76" applyNumberFormat="1" applyFont="1" applyFill="1" applyBorder="1" applyAlignment="1">
      <alignment horizontal="center" vertical="center" wrapText="1"/>
      <protection/>
    </xf>
    <xf numFmtId="180" fontId="56" fillId="28" borderId="12" xfId="76" applyNumberFormat="1" applyFont="1" applyFill="1" applyBorder="1" applyAlignment="1">
      <alignment horizontal="center" vertical="center"/>
      <protection/>
    </xf>
    <xf numFmtId="180" fontId="56" fillId="28" borderId="12" xfId="74" applyNumberFormat="1" applyFont="1" applyFill="1" applyBorder="1" applyAlignment="1" applyProtection="1">
      <alignment horizontal="center" vertical="center"/>
      <protection hidden="1"/>
    </xf>
    <xf numFmtId="0" fontId="57" fillId="0" borderId="0" xfId="73" applyFont="1" applyBorder="1">
      <alignment/>
      <protection/>
    </xf>
    <xf numFmtId="0" fontId="56" fillId="0" borderId="12" xfId="0" applyFont="1" applyBorder="1" applyAlignment="1">
      <alignment/>
    </xf>
    <xf numFmtId="180" fontId="58" fillId="28" borderId="12" xfId="76" applyNumberFormat="1" applyFont="1" applyFill="1" applyBorder="1" applyAlignment="1">
      <alignment horizontal="center" vertical="center" wrapText="1"/>
      <protection/>
    </xf>
    <xf numFmtId="180" fontId="58" fillId="28" borderId="12" xfId="76" applyNumberFormat="1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28" borderId="0" xfId="0" applyFont="1" applyFill="1" applyAlignment="1">
      <alignment horizontal="left"/>
    </xf>
    <xf numFmtId="180" fontId="39" fillId="28" borderId="12" xfId="76" applyNumberFormat="1" applyFont="1" applyFill="1" applyBorder="1" applyAlignment="1">
      <alignment horizontal="center" vertical="center" wrapText="1"/>
      <protection/>
    </xf>
    <xf numFmtId="0" fontId="39" fillId="28" borderId="13" xfId="73" applyNumberFormat="1" applyFont="1" applyFill="1" applyBorder="1" applyAlignment="1" applyProtection="1">
      <alignment horizontal="center" wrapText="1"/>
      <protection hidden="1"/>
    </xf>
    <xf numFmtId="0" fontId="41" fillId="28" borderId="0" xfId="73" applyNumberFormat="1" applyFont="1" applyFill="1" applyBorder="1" applyAlignment="1" applyProtection="1">
      <alignment/>
      <protection hidden="1"/>
    </xf>
    <xf numFmtId="0" fontId="39" fillId="28" borderId="14" xfId="0" applyFont="1" applyFill="1" applyBorder="1" applyAlignment="1">
      <alignment horizontal="center" vertical="center"/>
    </xf>
    <xf numFmtId="0" fontId="0" fillId="28" borderId="0" xfId="73" applyFont="1" applyFill="1" applyBorder="1" applyAlignment="1">
      <alignment horizontal="right"/>
      <protection/>
    </xf>
    <xf numFmtId="0" fontId="17" fillId="0" borderId="0" xfId="72" applyFont="1">
      <alignment/>
      <protection/>
    </xf>
    <xf numFmtId="0" fontId="67" fillId="28" borderId="12" xfId="67" applyFont="1" applyFill="1" applyBorder="1" applyAlignment="1">
      <alignment horizontal="left" vertical="top" wrapText="1"/>
      <protection/>
    </xf>
    <xf numFmtId="0" fontId="4" fillId="28" borderId="0" xfId="73" applyFont="1" applyFill="1" applyBorder="1" applyAlignment="1">
      <alignment horizontal="left" vertical="top"/>
      <protection/>
    </xf>
    <xf numFmtId="0" fontId="38" fillId="28" borderId="0" xfId="76" applyFont="1" applyFill="1" applyAlignment="1">
      <alignment/>
      <protection/>
    </xf>
    <xf numFmtId="0" fontId="4" fillId="28" borderId="0" xfId="73" applyFont="1" applyFill="1" applyBorder="1" applyAlignment="1" applyProtection="1">
      <alignment horizontal="left" vertical="top"/>
      <protection hidden="1"/>
    </xf>
    <xf numFmtId="0" fontId="4" fillId="28" borderId="0" xfId="73" applyNumberFormat="1" applyFont="1" applyFill="1" applyBorder="1" applyAlignment="1" applyProtection="1">
      <alignment horizontal="justify" vertical="top" wrapText="1"/>
      <protection hidden="1"/>
    </xf>
    <xf numFmtId="0" fontId="4" fillId="28" borderId="0" xfId="73" applyNumberFormat="1" applyFont="1" applyFill="1" applyBorder="1" applyAlignment="1" applyProtection="1">
      <alignment horizontal="justify" vertical="top"/>
      <protection hidden="1"/>
    </xf>
    <xf numFmtId="0" fontId="39" fillId="28" borderId="0" xfId="73" applyNumberFormat="1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>
      <alignment horizontal="justify" vertical="top"/>
      <protection/>
    </xf>
    <xf numFmtId="0" fontId="4" fillId="28" borderId="0" xfId="73" applyFont="1" applyFill="1" applyAlignment="1">
      <alignment horizontal="left" vertical="top"/>
      <protection/>
    </xf>
    <xf numFmtId="0" fontId="4" fillId="28" borderId="0" xfId="73" applyFont="1" applyFill="1" applyAlignment="1">
      <alignment horizontal="justify" vertical="top"/>
      <protection/>
    </xf>
    <xf numFmtId="180" fontId="56" fillId="11" borderId="12" xfId="76" applyNumberFormat="1" applyFont="1" applyFill="1" applyBorder="1" applyAlignment="1">
      <alignment horizontal="center" vertical="center" wrapText="1"/>
      <protection/>
    </xf>
    <xf numFmtId="180" fontId="56" fillId="11" borderId="12" xfId="76" applyNumberFormat="1" applyFont="1" applyFill="1" applyBorder="1" applyAlignment="1">
      <alignment horizontal="center" vertical="center"/>
      <protection/>
    </xf>
    <xf numFmtId="0" fontId="39" fillId="28" borderId="12" xfId="76" applyFont="1" applyFill="1" applyBorder="1" applyAlignment="1">
      <alignment horizontal="center" vertical="top"/>
      <protection/>
    </xf>
    <xf numFmtId="0" fontId="39" fillId="28" borderId="12" xfId="76" applyFont="1" applyFill="1" applyBorder="1" applyAlignment="1">
      <alignment horizontal="left" vertical="top" wrapText="1"/>
      <protection/>
    </xf>
    <xf numFmtId="0" fontId="39" fillId="28" borderId="12" xfId="76" applyFont="1" applyFill="1" applyBorder="1" applyAlignment="1">
      <alignment horizontal="center" vertical="center"/>
      <protection/>
    </xf>
    <xf numFmtId="180" fontId="39" fillId="28" borderId="12" xfId="76" applyNumberFormat="1" applyFont="1" applyFill="1" applyBorder="1" applyAlignment="1">
      <alignment horizontal="center" vertical="center"/>
      <protection/>
    </xf>
    <xf numFmtId="0" fontId="44" fillId="28" borderId="12" xfId="76" applyFont="1" applyFill="1" applyBorder="1" applyAlignment="1">
      <alignment horizontal="center" vertical="center"/>
      <protection/>
    </xf>
    <xf numFmtId="0" fontId="4" fillId="28" borderId="12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justify" vertical="center" wrapText="1"/>
    </xf>
    <xf numFmtId="1" fontId="4" fillId="28" borderId="12" xfId="0" applyNumberFormat="1" applyFont="1" applyFill="1" applyBorder="1" applyAlignment="1">
      <alignment horizontal="center" vertical="center" wrapText="1"/>
    </xf>
    <xf numFmtId="0" fontId="4" fillId="28" borderId="12" xfId="76" applyFont="1" applyFill="1" applyBorder="1" applyAlignment="1">
      <alignment horizontal="left" vertical="center" wrapText="1"/>
      <protection/>
    </xf>
    <xf numFmtId="0" fontId="4" fillId="11" borderId="0" xfId="75" applyFont="1" applyFill="1">
      <alignment/>
      <protection/>
    </xf>
    <xf numFmtId="0" fontId="1" fillId="11" borderId="0" xfId="75" applyFont="1" applyFill="1">
      <alignment/>
      <protection/>
    </xf>
    <xf numFmtId="0" fontId="28" fillId="11" borderId="0" xfId="0" applyFont="1" applyFill="1" applyAlignment="1">
      <alignment/>
    </xf>
    <xf numFmtId="0" fontId="27" fillId="11" borderId="0" xfId="0" applyFont="1" applyFill="1" applyAlignment="1">
      <alignment/>
    </xf>
    <xf numFmtId="0" fontId="61" fillId="11" borderId="0" xfId="0" applyFont="1" applyFill="1" applyAlignment="1">
      <alignment horizontal="left"/>
    </xf>
    <xf numFmtId="0" fontId="5" fillId="11" borderId="0" xfId="0" applyFont="1" applyFill="1" applyAlignment="1">
      <alignment/>
    </xf>
    <xf numFmtId="0" fontId="60" fillId="11" borderId="0" xfId="0" applyFont="1" applyFill="1" applyAlignment="1">
      <alignment horizontal="left"/>
    </xf>
    <xf numFmtId="0" fontId="0" fillId="11" borderId="0" xfId="0" applyFill="1" applyAlignment="1">
      <alignment/>
    </xf>
    <xf numFmtId="0" fontId="68" fillId="11" borderId="0" xfId="73" applyFont="1" applyFill="1" applyBorder="1" applyAlignment="1">
      <alignment/>
      <protection/>
    </xf>
    <xf numFmtId="0" fontId="68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61" fillId="11" borderId="0" xfId="0" applyFont="1" applyFill="1" applyAlignment="1">
      <alignment horizontal="left" wrapText="1"/>
    </xf>
    <xf numFmtId="0" fontId="64" fillId="11" borderId="0" xfId="0" applyFont="1" applyFill="1" applyAlignment="1">
      <alignment horizontal="left" wrapText="1"/>
    </xf>
    <xf numFmtId="0" fontId="62" fillId="11" borderId="0" xfId="0" applyFont="1" applyFill="1" applyAlignment="1">
      <alignment horizontal="left"/>
    </xf>
    <xf numFmtId="0" fontId="63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0" fontId="32" fillId="11" borderId="0" xfId="0" applyFont="1" applyFill="1" applyAlignment="1">
      <alignment/>
    </xf>
    <xf numFmtId="0" fontId="29" fillId="11" borderId="0" xfId="0" applyFont="1" applyFill="1" applyAlignment="1">
      <alignment/>
    </xf>
    <xf numFmtId="0" fontId="50" fillId="11" borderId="0" xfId="0" applyFont="1" applyFill="1" applyAlignment="1">
      <alignment/>
    </xf>
    <xf numFmtId="0" fontId="51" fillId="11" borderId="0" xfId="0" applyFont="1" applyFill="1" applyAlignment="1">
      <alignment/>
    </xf>
    <xf numFmtId="0" fontId="52" fillId="11" borderId="0" xfId="0" applyFont="1" applyFill="1" applyAlignment="1">
      <alignment/>
    </xf>
    <xf numFmtId="0" fontId="53" fillId="11" borderId="0" xfId="0" applyFont="1" applyFill="1" applyAlignment="1">
      <alignment/>
    </xf>
    <xf numFmtId="0" fontId="4" fillId="29" borderId="12" xfId="0" applyFont="1" applyFill="1" applyBorder="1" applyAlignment="1">
      <alignment horizontal="center" vertical="center"/>
    </xf>
    <xf numFmtId="0" fontId="43" fillId="29" borderId="12" xfId="0" applyFont="1" applyFill="1" applyBorder="1" applyAlignment="1">
      <alignment horizontal="left" vertical="center"/>
    </xf>
    <xf numFmtId="0" fontId="4" fillId="29" borderId="12" xfId="74" applyFont="1" applyFill="1" applyBorder="1" applyAlignment="1" applyProtection="1">
      <alignment horizontal="center" vertical="center"/>
      <protection hidden="1"/>
    </xf>
    <xf numFmtId="0" fontId="4" fillId="29" borderId="12" xfId="69" applyNumberFormat="1" applyFont="1" applyFill="1" applyBorder="1" applyAlignment="1" applyProtection="1">
      <alignment horizontal="left" vertical="center" wrapText="1"/>
      <protection hidden="1"/>
    </xf>
    <xf numFmtId="0" fontId="4" fillId="28" borderId="12" xfId="74" applyFont="1" applyFill="1" applyBorder="1" applyAlignment="1" applyProtection="1">
      <alignment horizontal="left" vertical="center"/>
      <protection hidden="1"/>
    </xf>
    <xf numFmtId="0" fontId="39" fillId="28" borderId="12" xfId="74" applyNumberFormat="1" applyFont="1" applyFill="1" applyBorder="1" applyAlignment="1" applyProtection="1">
      <alignment horizontal="justify" vertical="top" wrapText="1"/>
      <protection hidden="1"/>
    </xf>
    <xf numFmtId="180" fontId="39" fillId="28" borderId="12" xfId="74" applyNumberFormat="1" applyFont="1" applyFill="1" applyBorder="1" applyAlignment="1" applyProtection="1">
      <alignment horizontal="center" vertical="center"/>
      <protection hidden="1"/>
    </xf>
    <xf numFmtId="0" fontId="2" fillId="0" borderId="12" xfId="66" applyFont="1" applyFill="1" applyBorder="1" applyAlignment="1">
      <alignment horizontal="center" vertical="center" wrapText="1"/>
      <protection/>
    </xf>
    <xf numFmtId="0" fontId="49" fillId="0" borderId="12" xfId="66" applyFont="1" applyFill="1" applyBorder="1" applyAlignment="1">
      <alignment horizontal="justify" vertical="center" wrapText="1"/>
      <protection/>
    </xf>
    <xf numFmtId="0" fontId="2" fillId="0" borderId="12" xfId="66" applyFont="1" applyFill="1" applyBorder="1" applyAlignment="1">
      <alignment horizontal="left" vertical="center" wrapText="1"/>
      <protection/>
    </xf>
    <xf numFmtId="0" fontId="4" fillId="0" borderId="12" xfId="70" applyNumberFormat="1" applyFont="1" applyFill="1" applyBorder="1" applyAlignment="1" applyProtection="1">
      <alignment horizontal="left" vertical="top" wrapText="1"/>
      <protection hidden="1"/>
    </xf>
    <xf numFmtId="0" fontId="4" fillId="0" borderId="12" xfId="74" applyFont="1" applyFill="1" applyBorder="1" applyAlignment="1" applyProtection="1">
      <alignment horizontal="center" vertical="center"/>
      <protection hidden="1"/>
    </xf>
    <xf numFmtId="181" fontId="2" fillId="0" borderId="12" xfId="66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3" fontId="4" fillId="0" borderId="12" xfId="66" applyNumberFormat="1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left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181" fontId="3" fillId="0" borderId="12" xfId="66" applyNumberFormat="1" applyFont="1" applyFill="1" applyBorder="1" applyAlignment="1">
      <alignment horizontal="center" vertical="center" wrapText="1"/>
      <protection/>
    </xf>
    <xf numFmtId="0" fontId="49" fillId="30" borderId="12" xfId="0" applyFont="1" applyFill="1" applyBorder="1" applyAlignment="1">
      <alignment horizontal="left" vertical="center" wrapText="1"/>
    </xf>
    <xf numFmtId="49" fontId="49" fillId="30" borderId="12" xfId="0" applyNumberFormat="1" applyFont="1" applyFill="1" applyBorder="1" applyAlignment="1">
      <alignment horizontal="center" vertical="center" wrapText="1"/>
    </xf>
    <xf numFmtId="0" fontId="49" fillId="30" borderId="12" xfId="0" applyFont="1" applyFill="1" applyBorder="1" applyAlignment="1">
      <alignment horizontal="center" vertical="center" wrapText="1"/>
    </xf>
    <xf numFmtId="180" fontId="2" fillId="30" borderId="12" xfId="0" applyNumberFormat="1" applyFont="1" applyFill="1" applyBorder="1" applyAlignment="1">
      <alignment horizontal="center" vertical="center" wrapText="1"/>
    </xf>
    <xf numFmtId="0" fontId="60" fillId="30" borderId="0" xfId="0" applyFont="1" applyFill="1" applyAlignment="1">
      <alignment horizontal="left"/>
    </xf>
    <xf numFmtId="0" fontId="0" fillId="30" borderId="0" xfId="0" applyFill="1" applyAlignment="1">
      <alignment/>
    </xf>
    <xf numFmtId="0" fontId="2" fillId="30" borderId="12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49" fontId="49" fillId="30" borderId="12" xfId="66" applyNumberFormat="1" applyFont="1" applyFill="1" applyBorder="1" applyAlignment="1">
      <alignment horizontal="center" vertical="center" wrapText="1"/>
      <protection/>
    </xf>
    <xf numFmtId="0" fontId="49" fillId="30" borderId="12" xfId="66" applyFont="1" applyFill="1" applyBorder="1" applyAlignment="1">
      <alignment horizontal="center" vertical="center" wrapText="1"/>
      <protection/>
    </xf>
    <xf numFmtId="49" fontId="2" fillId="30" borderId="12" xfId="66" applyNumberFormat="1" applyFont="1" applyFill="1" applyBorder="1" applyAlignment="1">
      <alignment horizontal="center" vertical="center" wrapText="1"/>
      <protection/>
    </xf>
    <xf numFmtId="0" fontId="2" fillId="30" borderId="12" xfId="66" applyFont="1" applyFill="1" applyBorder="1" applyAlignment="1">
      <alignment horizontal="center" vertical="center" wrapText="1"/>
      <protection/>
    </xf>
    <xf numFmtId="0" fontId="2" fillId="31" borderId="12" xfId="0" applyFont="1" applyFill="1" applyBorder="1" applyAlignment="1">
      <alignment horizontal="center" vertical="center"/>
    </xf>
    <xf numFmtId="49" fontId="2" fillId="31" borderId="12" xfId="0" applyNumberFormat="1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180" fontId="2" fillId="31" borderId="12" xfId="0" applyNumberFormat="1" applyFont="1" applyFill="1" applyBorder="1" applyAlignment="1">
      <alignment horizontal="center" vertical="center" wrapText="1"/>
    </xf>
    <xf numFmtId="180" fontId="3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left" vertical="top" wrapText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0" applyFont="1" applyFill="1" applyBorder="1" applyAlignment="1">
      <alignment horizontal="left" vertical="top" wrapText="1"/>
    </xf>
    <xf numFmtId="188" fontId="3" fillId="30" borderId="12" xfId="66" applyNumberFormat="1" applyFont="1" applyFill="1" applyBorder="1" applyAlignment="1" applyProtection="1">
      <alignment horizontal="center" vertical="center"/>
      <protection hidden="1"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9" fillId="30" borderId="12" xfId="0" applyFont="1" applyFill="1" applyBorder="1" applyAlignment="1">
      <alignment horizontal="left" vertical="top" wrapText="1"/>
    </xf>
    <xf numFmtId="188" fontId="49" fillId="30" borderId="12" xfId="66" applyNumberFormat="1" applyFont="1" applyFill="1" applyBorder="1" applyAlignment="1" applyProtection="1">
      <alignment horizontal="center" vertical="center"/>
      <protection hidden="1"/>
    </xf>
    <xf numFmtId="49" fontId="49" fillId="30" borderId="12" xfId="66" applyNumberFormat="1" applyFont="1" applyFill="1" applyBorder="1" applyAlignment="1" applyProtection="1">
      <alignment horizontal="center" vertical="center"/>
      <protection hidden="1"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187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39" fillId="30" borderId="12" xfId="75" applyFont="1" applyFill="1" applyBorder="1" applyAlignment="1">
      <alignment horizontal="center" vertical="center" wrapText="1"/>
      <protection/>
    </xf>
    <xf numFmtId="0" fontId="39" fillId="30" borderId="12" xfId="75" applyFont="1" applyFill="1" applyBorder="1" applyAlignment="1">
      <alignment horizontal="left" vertical="top" wrapText="1"/>
      <protection/>
    </xf>
    <xf numFmtId="180" fontId="4" fillId="30" borderId="12" xfId="75" applyNumberFormat="1" applyFont="1" applyFill="1" applyBorder="1" applyAlignment="1">
      <alignment horizontal="right" vertical="center" wrapText="1"/>
      <protection/>
    </xf>
    <xf numFmtId="0" fontId="4" fillId="30" borderId="12" xfId="75" applyFont="1" applyFill="1" applyBorder="1" applyAlignment="1">
      <alignment horizontal="center" vertical="center" wrapText="1"/>
      <protection/>
    </xf>
    <xf numFmtId="0" fontId="4" fillId="30" borderId="12" xfId="75" applyFont="1" applyFill="1" applyBorder="1" applyAlignment="1">
      <alignment vertical="top" wrapText="1"/>
      <protection/>
    </xf>
    <xf numFmtId="180" fontId="4" fillId="30" borderId="12" xfId="75" applyNumberFormat="1" applyFont="1" applyFill="1" applyBorder="1" applyAlignment="1">
      <alignment horizontal="right" vertical="center"/>
      <protection/>
    </xf>
    <xf numFmtId="180" fontId="4" fillId="30" borderId="12" xfId="0" applyNumberFormat="1" applyFont="1" applyFill="1" applyBorder="1" applyAlignment="1">
      <alignment horizontal="right" vertical="center"/>
    </xf>
    <xf numFmtId="0" fontId="39" fillId="30" borderId="12" xfId="75" applyFont="1" applyFill="1" applyBorder="1" applyAlignment="1">
      <alignment horizontal="center" vertical="top" wrapText="1"/>
      <protection/>
    </xf>
    <xf numFmtId="0" fontId="40" fillId="30" borderId="12" xfId="75" applyFont="1" applyFill="1" applyBorder="1" applyAlignment="1">
      <alignment horizontal="left" vertical="top" wrapText="1"/>
      <protection/>
    </xf>
    <xf numFmtId="180" fontId="39" fillId="30" borderId="12" xfId="75" applyNumberFormat="1" applyFont="1" applyFill="1" applyBorder="1" applyAlignment="1">
      <alignment horizontal="right" vertical="center" wrapText="1"/>
      <protection/>
    </xf>
    <xf numFmtId="0" fontId="3" fillId="30" borderId="12" xfId="0" applyFont="1" applyFill="1" applyBorder="1" applyAlignment="1">
      <alignment horizontal="left" wrapText="1"/>
    </xf>
    <xf numFmtId="0" fontId="2" fillId="30" borderId="12" xfId="0" applyFont="1" applyFill="1" applyBorder="1" applyAlignment="1">
      <alignment horizontal="justify" vertical="top" wrapText="1"/>
    </xf>
    <xf numFmtId="0" fontId="2" fillId="30" borderId="12" xfId="0" applyFont="1" applyFill="1" applyBorder="1" applyAlignment="1">
      <alignment horizontal="left" wrapText="1"/>
    </xf>
    <xf numFmtId="0" fontId="28" fillId="30" borderId="12" xfId="0" applyFont="1" applyFill="1" applyBorder="1" applyAlignment="1">
      <alignment/>
    </xf>
    <xf numFmtId="0" fontId="2" fillId="30" borderId="12" xfId="66" applyFont="1" applyFill="1" applyBorder="1" applyAlignment="1">
      <alignment horizontal="left" vertical="top" wrapText="1"/>
      <protection/>
    </xf>
    <xf numFmtId="0" fontId="3" fillId="30" borderId="12" xfId="0" applyFont="1" applyFill="1" applyBorder="1" applyAlignment="1">
      <alignment vertical="top" wrapText="1"/>
    </xf>
    <xf numFmtId="0" fontId="2" fillId="30" borderId="12" xfId="0" applyFont="1" applyFill="1" applyBorder="1" applyAlignment="1">
      <alignment vertical="top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wrapText="1"/>
    </xf>
    <xf numFmtId="0" fontId="2" fillId="30" borderId="0" xfId="0" applyFont="1" applyFill="1" applyBorder="1" applyAlignment="1">
      <alignment horizontal="center" vertical="center" wrapText="1"/>
    </xf>
    <xf numFmtId="181" fontId="3" fillId="30" borderId="0" xfId="0" applyNumberFormat="1" applyFont="1" applyFill="1" applyBorder="1" applyAlignment="1">
      <alignment horizontal="right" vertical="center" wrapText="1"/>
    </xf>
    <xf numFmtId="0" fontId="28" fillId="30" borderId="0" xfId="0" applyFont="1" applyFill="1" applyAlignment="1">
      <alignment/>
    </xf>
    <xf numFmtId="0" fontId="28" fillId="30" borderId="0" xfId="0" applyFont="1" applyFill="1" applyAlignment="1">
      <alignment horizontal="right"/>
    </xf>
    <xf numFmtId="0" fontId="47" fillId="30" borderId="12" xfId="72" applyFont="1" applyFill="1" applyBorder="1" applyAlignment="1">
      <alignment horizontal="left" wrapText="1"/>
      <protection/>
    </xf>
    <xf numFmtId="49" fontId="47" fillId="30" borderId="12" xfId="72" applyNumberFormat="1" applyFont="1" applyFill="1" applyBorder="1" applyAlignment="1">
      <alignment horizontal="center" vertical="center" wrapText="1"/>
      <protection/>
    </xf>
    <xf numFmtId="49" fontId="3" fillId="30" borderId="12" xfId="0" applyNumberFormat="1" applyFont="1" applyFill="1" applyBorder="1" applyAlignment="1">
      <alignment horizontal="center" vertical="center" wrapText="1"/>
    </xf>
    <xf numFmtId="0" fontId="49" fillId="30" borderId="12" xfId="66" applyNumberFormat="1" applyFont="1" applyFill="1" applyBorder="1" applyAlignment="1" applyProtection="1">
      <alignment horizontal="center" vertical="center"/>
      <protection hidden="1"/>
    </xf>
    <xf numFmtId="180" fontId="49" fillId="30" borderId="12" xfId="0" applyNumberFormat="1" applyFont="1" applyFill="1" applyBorder="1" applyAlignment="1">
      <alignment horizontal="center" vertical="center" wrapText="1"/>
    </xf>
    <xf numFmtId="0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49" fillId="30" borderId="12" xfId="0" applyFont="1" applyFill="1" applyBorder="1" applyAlignment="1">
      <alignment horizontal="justify" vertical="center" wrapText="1"/>
    </xf>
    <xf numFmtId="188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49" fillId="30" borderId="12" xfId="0" applyFont="1" applyFill="1" applyBorder="1" applyAlignment="1">
      <alignment vertical="center" wrapText="1"/>
    </xf>
    <xf numFmtId="49" fontId="3" fillId="30" borderId="12" xfId="66" applyNumberFormat="1" applyFont="1" applyFill="1" applyBorder="1" applyAlignment="1">
      <alignment horizontal="center" vertical="center" wrapText="1"/>
      <protection/>
    </xf>
    <xf numFmtId="0" fontId="3" fillId="30" borderId="12" xfId="66" applyFont="1" applyFill="1" applyBorder="1" applyAlignment="1">
      <alignment horizontal="center" vertical="center" wrapText="1"/>
      <protection/>
    </xf>
    <xf numFmtId="49" fontId="3" fillId="30" borderId="12" xfId="0" applyNumberFormat="1" applyFont="1" applyFill="1" applyBorder="1" applyAlignment="1">
      <alignment horizontal="left" vertical="center" wrapText="1"/>
    </xf>
    <xf numFmtId="0" fontId="54" fillId="30" borderId="0" xfId="0" applyFont="1" applyFill="1" applyAlignment="1">
      <alignment/>
    </xf>
    <xf numFmtId="0" fontId="27" fillId="30" borderId="0" xfId="0" applyFont="1" applyFill="1" applyAlignment="1">
      <alignment horizontal="left"/>
    </xf>
    <xf numFmtId="0" fontId="55" fillId="30" borderId="0" xfId="0" applyFont="1" applyFill="1" applyAlignment="1">
      <alignment horizontal="left"/>
    </xf>
    <xf numFmtId="0" fontId="71" fillId="30" borderId="0" xfId="0" applyFont="1" applyFill="1" applyAlignment="1">
      <alignment horizontal="left"/>
    </xf>
    <xf numFmtId="49" fontId="3" fillId="30" borderId="0" xfId="0" applyNumberFormat="1" applyFont="1" applyFill="1" applyBorder="1" applyAlignment="1">
      <alignment horizontal="left" wrapText="1"/>
    </xf>
    <xf numFmtId="0" fontId="3" fillId="30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left" vertical="top" wrapText="1"/>
    </xf>
    <xf numFmtId="0" fontId="33" fillId="30" borderId="0" xfId="0" applyFont="1" applyFill="1" applyAlignment="1">
      <alignment/>
    </xf>
    <xf numFmtId="0" fontId="61" fillId="30" borderId="0" xfId="0" applyFont="1" applyFill="1" applyAlignment="1">
      <alignment horizontal="left"/>
    </xf>
    <xf numFmtId="0" fontId="5" fillId="30" borderId="0" xfId="0" applyFont="1" applyFill="1" applyAlignment="1">
      <alignment/>
    </xf>
    <xf numFmtId="0" fontId="2" fillId="30" borderId="12" xfId="66" applyFont="1" applyFill="1" applyBorder="1" applyAlignment="1">
      <alignment horizontal="center" vertical="center"/>
      <protection/>
    </xf>
    <xf numFmtId="0" fontId="2" fillId="31" borderId="12" xfId="0" applyFont="1" applyFill="1" applyBorder="1" applyAlignment="1">
      <alignment horizontal="left" vertical="center" wrapText="1"/>
    </xf>
    <xf numFmtId="188" fontId="2" fillId="30" borderId="12" xfId="66" applyNumberFormat="1" applyFont="1" applyFill="1" applyBorder="1" applyAlignment="1" applyProtection="1">
      <alignment horizontal="center"/>
      <protection hidden="1"/>
    </xf>
    <xf numFmtId="0" fontId="54" fillId="32" borderId="0" xfId="0" applyFont="1" applyFill="1" applyAlignment="1">
      <alignment/>
    </xf>
    <xf numFmtId="0" fontId="27" fillId="32" borderId="0" xfId="0" applyFont="1" applyFill="1" applyAlignment="1">
      <alignment/>
    </xf>
    <xf numFmtId="180" fontId="3" fillId="0" borderId="12" xfId="66" applyNumberFormat="1" applyFont="1" applyBorder="1" applyAlignment="1">
      <alignment horizontal="center" vertical="center"/>
      <protection/>
    </xf>
    <xf numFmtId="0" fontId="3" fillId="0" borderId="12" xfId="66" applyFont="1" applyBorder="1" applyAlignment="1">
      <alignment vertical="center" wrapText="1"/>
      <protection/>
    </xf>
    <xf numFmtId="0" fontId="62" fillId="30" borderId="0" xfId="0" applyFont="1" applyFill="1" applyAlignment="1">
      <alignment horizontal="left"/>
    </xf>
    <xf numFmtId="0" fontId="52" fillId="30" borderId="0" xfId="0" applyFont="1" applyFill="1" applyAlignment="1">
      <alignment/>
    </xf>
    <xf numFmtId="180" fontId="2" fillId="28" borderId="15" xfId="66" applyNumberFormat="1" applyFont="1" applyFill="1" applyBorder="1" applyAlignment="1">
      <alignment horizontal="center" vertical="center" wrapText="1"/>
      <protection/>
    </xf>
    <xf numFmtId="0" fontId="2" fillId="28" borderId="12" xfId="0" applyFont="1" applyFill="1" applyBorder="1" applyAlignment="1">
      <alignment wrapText="1"/>
    </xf>
    <xf numFmtId="180" fontId="3" fillId="31" borderId="12" xfId="0" applyNumberFormat="1" applyFont="1" applyFill="1" applyBorder="1" applyAlignment="1">
      <alignment horizontal="center" vertical="center" wrapText="1"/>
    </xf>
    <xf numFmtId="0" fontId="62" fillId="31" borderId="0" xfId="0" applyFont="1" applyFill="1" applyAlignment="1">
      <alignment horizontal="left"/>
    </xf>
    <xf numFmtId="0" fontId="52" fillId="31" borderId="0" xfId="0" applyFont="1" applyFill="1" applyAlignment="1">
      <alignment/>
    </xf>
    <xf numFmtId="0" fontId="2" fillId="31" borderId="12" xfId="66" applyFont="1" applyFill="1" applyBorder="1" applyAlignment="1">
      <alignment horizontal="center" vertical="center"/>
      <protection/>
    </xf>
    <xf numFmtId="0" fontId="67" fillId="0" borderId="16" xfId="0" applyFont="1" applyBorder="1" applyAlignment="1">
      <alignment horizontal="left" vertical="top" wrapText="1"/>
    </xf>
    <xf numFmtId="0" fontId="0" fillId="30" borderId="0" xfId="73" applyFill="1" applyBorder="1">
      <alignment/>
      <protection/>
    </xf>
    <xf numFmtId="0" fontId="39" fillId="30" borderId="13" xfId="73" applyNumberFormat="1" applyFont="1" applyFill="1" applyBorder="1" applyAlignment="1" applyProtection="1">
      <alignment horizontal="center" wrapText="1"/>
      <protection hidden="1"/>
    </xf>
    <xf numFmtId="180" fontId="39" fillId="30" borderId="12" xfId="76" applyNumberFormat="1" applyFont="1" applyFill="1" applyBorder="1" applyAlignment="1">
      <alignment horizontal="center" vertical="center" wrapText="1"/>
      <protection/>
    </xf>
    <xf numFmtId="0" fontId="39" fillId="30" borderId="12" xfId="76" applyFont="1" applyFill="1" applyBorder="1" applyAlignment="1">
      <alignment horizontal="center" vertical="center" wrapText="1"/>
      <protection/>
    </xf>
    <xf numFmtId="180" fontId="4" fillId="30" borderId="12" xfId="76" applyNumberFormat="1" applyFont="1" applyFill="1" applyBorder="1" applyAlignment="1">
      <alignment horizontal="center" vertical="center" wrapText="1"/>
      <protection/>
    </xf>
    <xf numFmtId="180" fontId="43" fillId="30" borderId="12" xfId="76" applyNumberFormat="1" applyFont="1" applyFill="1" applyBorder="1" applyAlignment="1">
      <alignment horizontal="center" vertical="center" wrapText="1"/>
      <protection/>
    </xf>
    <xf numFmtId="180" fontId="39" fillId="30" borderId="12" xfId="76" applyNumberFormat="1" applyFont="1" applyFill="1" applyBorder="1" applyAlignment="1">
      <alignment horizontal="center" vertical="center"/>
      <protection/>
    </xf>
    <xf numFmtId="180" fontId="43" fillId="30" borderId="12" xfId="76" applyNumberFormat="1" applyFont="1" applyFill="1" applyBorder="1" applyAlignment="1">
      <alignment horizontal="center" vertical="center"/>
      <protection/>
    </xf>
    <xf numFmtId="180" fontId="4" fillId="30" borderId="12" xfId="76" applyNumberFormat="1" applyFont="1" applyFill="1" applyBorder="1" applyAlignment="1">
      <alignment horizontal="center" vertical="center"/>
      <protection/>
    </xf>
    <xf numFmtId="180" fontId="4" fillId="30" borderId="12" xfId="74" applyNumberFormat="1" applyFont="1" applyFill="1" applyBorder="1" applyAlignment="1" applyProtection="1">
      <alignment horizontal="center" vertical="center"/>
      <protection hidden="1"/>
    </xf>
    <xf numFmtId="180" fontId="39" fillId="30" borderId="12" xfId="74" applyNumberFormat="1" applyFont="1" applyFill="1" applyBorder="1" applyAlignment="1" applyProtection="1">
      <alignment horizontal="center" vertical="center"/>
      <protection hidden="1"/>
    </xf>
    <xf numFmtId="180" fontId="39" fillId="30" borderId="0" xfId="73" applyNumberFormat="1" applyFont="1" applyFill="1" applyBorder="1" applyAlignment="1" applyProtection="1">
      <alignment horizontal="center" vertical="top"/>
      <protection hidden="1"/>
    </xf>
    <xf numFmtId="0" fontId="41" fillId="30" borderId="0" xfId="73" applyNumberFormat="1" applyFont="1" applyFill="1" applyBorder="1" applyAlignment="1" applyProtection="1">
      <alignment/>
      <protection hidden="1"/>
    </xf>
    <xf numFmtId="180" fontId="39" fillId="30" borderId="0" xfId="73" applyNumberFormat="1" applyFont="1" applyFill="1" applyBorder="1" applyAlignment="1">
      <alignment horizontal="center" vertical="top"/>
      <protection/>
    </xf>
    <xf numFmtId="180" fontId="39" fillId="30" borderId="0" xfId="73" applyNumberFormat="1" applyFont="1" applyFill="1" applyAlignment="1">
      <alignment horizontal="center" vertical="top"/>
      <protection/>
    </xf>
    <xf numFmtId="0" fontId="4" fillId="30" borderId="12" xfId="74" applyFont="1" applyFill="1" applyBorder="1" applyAlignment="1" applyProtection="1">
      <alignment horizontal="center" vertical="center"/>
      <protection hidden="1"/>
    </xf>
    <xf numFmtId="0" fontId="4" fillId="30" borderId="12" xfId="66" applyNumberFormat="1" applyFont="1" applyFill="1" applyBorder="1" applyAlignment="1" applyProtection="1">
      <alignment horizontal="left" vertical="top" wrapText="1"/>
      <protection hidden="1"/>
    </xf>
    <xf numFmtId="180" fontId="48" fillId="30" borderId="12" xfId="0" applyNumberFormat="1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left" wrapText="1"/>
    </xf>
    <xf numFmtId="188" fontId="3" fillId="31" borderId="12" xfId="66" applyNumberFormat="1" applyFont="1" applyFill="1" applyBorder="1" applyAlignment="1" applyProtection="1">
      <alignment horizontal="center"/>
      <protection hidden="1"/>
    </xf>
    <xf numFmtId="0" fontId="28" fillId="31" borderId="0" xfId="0" applyFont="1" applyFill="1" applyAlignment="1">
      <alignment/>
    </xf>
    <xf numFmtId="188" fontId="2" fillId="31" borderId="12" xfId="66" applyNumberFormat="1" applyFont="1" applyFill="1" applyBorder="1" applyAlignment="1" applyProtection="1">
      <alignment horizontal="center"/>
      <protection hidden="1"/>
    </xf>
    <xf numFmtId="0" fontId="0" fillId="30" borderId="0" xfId="74" applyFill="1" applyBorder="1">
      <alignment/>
      <protection/>
    </xf>
    <xf numFmtId="0" fontId="42" fillId="30" borderId="0" xfId="74" applyFont="1" applyFill="1" applyBorder="1" applyAlignment="1">
      <alignment horizontal="left"/>
      <protection/>
    </xf>
    <xf numFmtId="0" fontId="42" fillId="30" borderId="0" xfId="74" applyFont="1" applyFill="1" applyBorder="1" applyAlignment="1">
      <alignment horizontal="left"/>
      <protection/>
    </xf>
    <xf numFmtId="0" fontId="42" fillId="30" borderId="0" xfId="74" applyFont="1" applyFill="1" applyBorder="1" applyAlignment="1">
      <alignment horizontal="left"/>
      <protection/>
    </xf>
    <xf numFmtId="0" fontId="31" fillId="30" borderId="0" xfId="0" applyFont="1" applyFill="1" applyAlignment="1">
      <alignment/>
    </xf>
    <xf numFmtId="0" fontId="3" fillId="30" borderId="12" xfId="66" applyFont="1" applyFill="1" applyBorder="1" applyAlignment="1">
      <alignment horizontal="left" vertical="top" wrapText="1"/>
      <protection/>
    </xf>
    <xf numFmtId="0" fontId="29" fillId="30" borderId="0" xfId="0" applyFont="1" applyFill="1" applyAlignment="1">
      <alignment/>
    </xf>
    <xf numFmtId="0" fontId="48" fillId="30" borderId="12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center" vertical="center"/>
    </xf>
    <xf numFmtId="0" fontId="3" fillId="30" borderId="12" xfId="72" applyFont="1" applyFill="1" applyBorder="1" applyAlignment="1">
      <alignment horizontal="left" vertical="top" wrapText="1"/>
      <protection/>
    </xf>
    <xf numFmtId="0" fontId="48" fillId="30" borderId="12" xfId="66" applyFont="1" applyFill="1" applyBorder="1" applyAlignment="1">
      <alignment horizontal="left" vertical="center" wrapText="1"/>
      <protection/>
    </xf>
    <xf numFmtId="0" fontId="48" fillId="30" borderId="12" xfId="66" applyFont="1" applyFill="1" applyBorder="1" applyAlignment="1">
      <alignment horizontal="center" vertical="center" wrapText="1"/>
      <protection/>
    </xf>
    <xf numFmtId="49" fontId="48" fillId="30" borderId="12" xfId="66" applyNumberFormat="1" applyFont="1" applyFill="1" applyBorder="1" applyAlignment="1">
      <alignment horizontal="center" vertical="center" wrapText="1"/>
      <protection/>
    </xf>
    <xf numFmtId="0" fontId="49" fillId="30" borderId="12" xfId="66" applyFont="1" applyFill="1" applyBorder="1" applyAlignment="1">
      <alignment horizontal="justify" vertical="center" wrapText="1"/>
      <protection/>
    </xf>
    <xf numFmtId="49" fontId="3" fillId="30" borderId="12" xfId="66" applyNumberFormat="1" applyFont="1" applyFill="1" applyBorder="1" applyAlignment="1" applyProtection="1">
      <alignment horizontal="center"/>
      <protection hidden="1"/>
    </xf>
    <xf numFmtId="187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8" fillId="30" borderId="12" xfId="0" applyFont="1" applyFill="1" applyBorder="1" applyAlignment="1">
      <alignment horizontal="center" vertical="center"/>
    </xf>
    <xf numFmtId="187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63" fillId="30" borderId="0" xfId="0" applyFont="1" applyFill="1" applyAlignment="1">
      <alignment horizontal="left"/>
    </xf>
    <xf numFmtId="0" fontId="53" fillId="30" borderId="0" xfId="0" applyFont="1" applyFill="1" applyAlignment="1">
      <alignment/>
    </xf>
    <xf numFmtId="0" fontId="49" fillId="30" borderId="12" xfId="0" applyFont="1" applyFill="1" applyBorder="1" applyAlignment="1">
      <alignment horizontal="center" vertical="center"/>
    </xf>
    <xf numFmtId="0" fontId="68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42" fillId="30" borderId="0" xfId="74" applyFont="1" applyFill="1" applyBorder="1" applyAlignment="1">
      <alignment horizontal="left"/>
      <protection/>
    </xf>
    <xf numFmtId="49" fontId="0" fillId="30" borderId="0" xfId="0" applyNumberFormat="1" applyFont="1" applyFill="1" applyAlignment="1">
      <alignment/>
    </xf>
    <xf numFmtId="0" fontId="0" fillId="30" borderId="0" xfId="0" applyFont="1" applyFill="1" applyBorder="1" applyAlignment="1">
      <alignment/>
    </xf>
    <xf numFmtId="0" fontId="4" fillId="30" borderId="0" xfId="0" applyFont="1" applyFill="1" applyAlignment="1">
      <alignment/>
    </xf>
    <xf numFmtId="0" fontId="4" fillId="30" borderId="0" xfId="66" applyFont="1" applyFill="1" applyProtection="1">
      <alignment/>
      <protection hidden="1"/>
    </xf>
    <xf numFmtId="0" fontId="4" fillId="30" borderId="0" xfId="66" applyFont="1" applyFill="1" applyAlignment="1" applyProtection="1">
      <alignment wrapText="1"/>
      <protection hidden="1"/>
    </xf>
    <xf numFmtId="0" fontId="4" fillId="30" borderId="0" xfId="0" applyFont="1" applyFill="1" applyAlignment="1">
      <alignment/>
    </xf>
    <xf numFmtId="49" fontId="4" fillId="30" borderId="0" xfId="0" applyNumberFormat="1" applyFont="1" applyFill="1" applyAlignment="1">
      <alignment/>
    </xf>
    <xf numFmtId="0" fontId="4" fillId="30" borderId="0" xfId="0" applyFont="1" applyFill="1" applyBorder="1" applyAlignment="1">
      <alignment/>
    </xf>
    <xf numFmtId="0" fontId="1" fillId="30" borderId="0" xfId="66" applyFont="1" applyFill="1" applyProtection="1">
      <alignment/>
      <protection hidden="1"/>
    </xf>
    <xf numFmtId="49" fontId="1" fillId="30" borderId="0" xfId="66" applyNumberFormat="1" applyFont="1" applyFill="1" applyProtection="1">
      <alignment/>
      <protection hidden="1"/>
    </xf>
    <xf numFmtId="49" fontId="1" fillId="30" borderId="0" xfId="66" applyNumberFormat="1" applyFont="1" applyFill="1" applyBorder="1" applyProtection="1">
      <alignment/>
      <protection hidden="1"/>
    </xf>
    <xf numFmtId="0" fontId="1" fillId="30" borderId="0" xfId="66" applyFont="1" applyFill="1" applyBorder="1" applyProtection="1">
      <alignment/>
      <protection hidden="1"/>
    </xf>
    <xf numFmtId="180" fontId="4" fillId="30" borderId="0" xfId="66" applyNumberFormat="1" applyFont="1" applyFill="1" applyBorder="1" applyAlignment="1" applyProtection="1">
      <alignment horizontal="right"/>
      <protection hidden="1"/>
    </xf>
    <xf numFmtId="0" fontId="39" fillId="30" borderId="12" xfId="0" applyFont="1" applyFill="1" applyBorder="1" applyAlignment="1">
      <alignment horizontal="center" vertical="center"/>
    </xf>
    <xf numFmtId="0" fontId="2" fillId="30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12" xfId="0" applyFont="1" applyFill="1" applyBorder="1" applyAlignment="1">
      <alignment horizontal="left"/>
    </xf>
    <xf numFmtId="49" fontId="2" fillId="30" borderId="12" xfId="0" applyNumberFormat="1" applyFont="1" applyFill="1" applyBorder="1" applyAlignment="1">
      <alignment horizontal="center" vertical="center"/>
    </xf>
    <xf numFmtId="1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4" xfId="66" applyNumberFormat="1" applyFont="1" applyFill="1" applyBorder="1" applyAlignment="1" applyProtection="1">
      <alignment horizontal="left" vertical="top" wrapText="1"/>
      <protection hidden="1"/>
    </xf>
    <xf numFmtId="0" fontId="3" fillId="30" borderId="17" xfId="71" applyFont="1" applyFill="1" applyBorder="1" applyAlignment="1">
      <alignment horizontal="center" vertical="center"/>
      <protection/>
    </xf>
    <xf numFmtId="188" fontId="3" fillId="30" borderId="18" xfId="67" applyNumberFormat="1" applyFont="1" applyFill="1" applyBorder="1" applyAlignment="1" applyProtection="1">
      <alignment horizontal="center" vertical="center"/>
      <protection hidden="1"/>
    </xf>
    <xf numFmtId="49" fontId="3" fillId="30" borderId="18" xfId="67" applyNumberFormat="1" applyFont="1" applyFill="1" applyBorder="1" applyAlignment="1" applyProtection="1">
      <alignment horizontal="center" vertical="center"/>
      <protection hidden="1"/>
    </xf>
    <xf numFmtId="187" fontId="3" fillId="30" borderId="18" xfId="67" applyNumberFormat="1" applyFont="1" applyFill="1" applyBorder="1" applyAlignment="1" applyProtection="1">
      <alignment horizontal="center" vertical="center"/>
      <protection hidden="1"/>
    </xf>
    <xf numFmtId="0" fontId="2" fillId="30" borderId="17" xfId="71" applyFont="1" applyFill="1" applyBorder="1" applyAlignment="1">
      <alignment horizontal="center" vertical="center"/>
      <protection/>
    </xf>
    <xf numFmtId="188" fontId="2" fillId="30" borderId="18" xfId="67" applyNumberFormat="1" applyFont="1" applyFill="1" applyBorder="1" applyAlignment="1" applyProtection="1">
      <alignment horizontal="center" vertical="center"/>
      <protection hidden="1"/>
    </xf>
    <xf numFmtId="49" fontId="2" fillId="30" borderId="18" xfId="67" applyNumberFormat="1" applyFont="1" applyFill="1" applyBorder="1" applyAlignment="1" applyProtection="1">
      <alignment horizontal="center" vertical="center"/>
      <protection hidden="1"/>
    </xf>
    <xf numFmtId="187" fontId="2" fillId="30" borderId="18" xfId="67" applyNumberFormat="1" applyFont="1" applyFill="1" applyBorder="1" applyAlignment="1" applyProtection="1">
      <alignment horizontal="center" vertical="center"/>
      <protection hidden="1"/>
    </xf>
    <xf numFmtId="0" fontId="48" fillId="30" borderId="12" xfId="0" applyFont="1" applyFill="1" applyBorder="1" applyAlignment="1">
      <alignment horizontal="center" vertical="center" wrapText="1"/>
    </xf>
    <xf numFmtId="0" fontId="48" fillId="30" borderId="12" xfId="68" applyNumberFormat="1" applyFont="1" applyFill="1" applyBorder="1" applyAlignment="1" applyProtection="1">
      <alignment horizontal="left" vertical="top" wrapText="1"/>
      <protection hidden="1"/>
    </xf>
    <xf numFmtId="49" fontId="48" fillId="30" borderId="12" xfId="66" applyNumberFormat="1" applyFont="1" applyFill="1" applyBorder="1" applyAlignment="1" applyProtection="1">
      <alignment horizontal="center" vertical="center"/>
      <protection hidden="1"/>
    </xf>
    <xf numFmtId="187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left" vertical="center" wrapText="1"/>
      <protection/>
    </xf>
    <xf numFmtId="187" fontId="2" fillId="30" borderId="12" xfId="66" applyNumberFormat="1" applyFont="1" applyFill="1" applyBorder="1" applyAlignment="1" applyProtection="1">
      <alignment horizontal="center"/>
      <protection hidden="1"/>
    </xf>
    <xf numFmtId="0" fontId="3" fillId="30" borderId="12" xfId="66" applyFont="1" applyFill="1" applyBorder="1" applyAlignment="1">
      <alignment horizontal="center" vertical="center"/>
      <protection/>
    </xf>
    <xf numFmtId="0" fontId="48" fillId="30" borderId="12" xfId="0" applyFont="1" applyFill="1" applyBorder="1" applyAlignment="1">
      <alignment horizontal="left" vertical="center" wrapText="1"/>
    </xf>
    <xf numFmtId="0" fontId="49" fillId="30" borderId="12" xfId="66" applyFont="1" applyFill="1" applyBorder="1" applyAlignment="1">
      <alignment horizontal="center" vertical="center"/>
      <protection/>
    </xf>
    <xf numFmtId="49" fontId="48" fillId="30" borderId="12" xfId="0" applyNumberFormat="1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/>
    </xf>
    <xf numFmtId="188" fontId="3" fillId="30" borderId="12" xfId="66" applyNumberFormat="1" applyFont="1" applyFill="1" applyBorder="1" applyAlignment="1" applyProtection="1">
      <alignment horizontal="center"/>
      <protection hidden="1"/>
    </xf>
    <xf numFmtId="49" fontId="3" fillId="30" borderId="12" xfId="0" applyNumberFormat="1" applyFont="1" applyFill="1" applyBorder="1" applyAlignment="1">
      <alignment horizontal="center" vertical="center"/>
    </xf>
    <xf numFmtId="0" fontId="0" fillId="30" borderId="0" xfId="0" applyFont="1" applyFill="1" applyAlignment="1">
      <alignment horizontal="right"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60" fillId="31" borderId="0" xfId="0" applyFont="1" applyFill="1" applyAlignment="1">
      <alignment horizontal="left"/>
    </xf>
    <xf numFmtId="0" fontId="0" fillId="31" borderId="0" xfId="0" applyFill="1" applyAlignment="1">
      <alignment/>
    </xf>
    <xf numFmtId="0" fontId="2" fillId="31" borderId="12" xfId="66" applyFont="1" applyFill="1" applyBorder="1" applyAlignment="1">
      <alignment horizontal="left" vertical="top" wrapText="1"/>
      <protection/>
    </xf>
    <xf numFmtId="49" fontId="2" fillId="31" borderId="12" xfId="66" applyNumberFormat="1" applyFont="1" applyFill="1" applyBorder="1" applyAlignment="1">
      <alignment horizontal="center" vertical="center" wrapText="1"/>
      <protection/>
    </xf>
    <xf numFmtId="0" fontId="2" fillId="31" borderId="12" xfId="66" applyFont="1" applyFill="1" applyBorder="1" applyAlignment="1">
      <alignment horizontal="center" vertical="center" wrapText="1"/>
      <protection/>
    </xf>
    <xf numFmtId="0" fontId="69" fillId="31" borderId="0" xfId="0" applyFont="1" applyFill="1" applyAlignment="1">
      <alignment horizontal="left"/>
    </xf>
    <xf numFmtId="0" fontId="70" fillId="31" borderId="0" xfId="0" applyFont="1" applyFill="1" applyAlignment="1">
      <alignment/>
    </xf>
    <xf numFmtId="0" fontId="31" fillId="31" borderId="0" xfId="0" applyFont="1" applyFill="1" applyAlignment="1">
      <alignment/>
    </xf>
    <xf numFmtId="187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2" fillId="31" borderId="12" xfId="66" applyNumberFormat="1" applyFont="1" applyFill="1" applyBorder="1" applyAlignment="1" applyProtection="1">
      <alignment horizontal="left" vertical="top" wrapText="1"/>
      <protection hidden="1"/>
    </xf>
    <xf numFmtId="0" fontId="60" fillId="31" borderId="0" xfId="0" applyFont="1" applyFill="1" applyAlignment="1">
      <alignment horizontal="left" vertical="center"/>
    </xf>
    <xf numFmtId="0" fontId="0" fillId="31" borderId="0" xfId="0" applyFill="1" applyAlignment="1">
      <alignment vertical="center"/>
    </xf>
    <xf numFmtId="0" fontId="2" fillId="31" borderId="18" xfId="71" applyFont="1" applyFill="1" applyBorder="1" applyAlignment="1">
      <alignment horizontal="center"/>
      <protection/>
    </xf>
    <xf numFmtId="188" fontId="2" fillId="31" borderId="18" xfId="67" applyNumberFormat="1" applyFont="1" applyFill="1" applyBorder="1" applyAlignment="1" applyProtection="1">
      <alignment horizontal="center"/>
      <protection hidden="1"/>
    </xf>
    <xf numFmtId="49" fontId="2" fillId="31" borderId="18" xfId="67" applyNumberFormat="1" applyFont="1" applyFill="1" applyBorder="1" applyAlignment="1" applyProtection="1">
      <alignment horizontal="center"/>
      <protection hidden="1"/>
    </xf>
    <xf numFmtId="187" fontId="2" fillId="31" borderId="18" xfId="67" applyNumberFormat="1" applyFont="1" applyFill="1" applyBorder="1" applyAlignment="1" applyProtection="1">
      <alignment horizontal="center"/>
      <protection hidden="1"/>
    </xf>
    <xf numFmtId="0" fontId="61" fillId="31" borderId="0" xfId="0" applyFont="1" applyFill="1" applyAlignment="1">
      <alignment horizontal="left"/>
    </xf>
    <xf numFmtId="0" fontId="29" fillId="31" borderId="0" xfId="0" applyFont="1" applyFill="1" applyAlignment="1">
      <alignment/>
    </xf>
    <xf numFmtId="0" fontId="2" fillId="31" borderId="12" xfId="66" applyFont="1" applyFill="1" applyBorder="1" applyAlignment="1">
      <alignment horizontal="justify" vertical="center" wrapText="1"/>
      <protection/>
    </xf>
    <xf numFmtId="0" fontId="2" fillId="31" borderId="12" xfId="0" applyFont="1" applyFill="1" applyBorder="1" applyAlignment="1">
      <alignment horizontal="justify" vertical="center" wrapText="1"/>
    </xf>
    <xf numFmtId="49" fontId="49" fillId="31" borderId="12" xfId="66" applyNumberFormat="1" applyFont="1" applyFill="1" applyBorder="1" applyAlignment="1" applyProtection="1">
      <alignment horizontal="center" vertical="center"/>
      <protection hidden="1"/>
    </xf>
    <xf numFmtId="0" fontId="0" fillId="31" borderId="0" xfId="0" applyFont="1" applyFill="1" applyAlignment="1">
      <alignment/>
    </xf>
    <xf numFmtId="0" fontId="42" fillId="30" borderId="0" xfId="74" applyFont="1" applyFill="1" applyBorder="1" applyAlignment="1">
      <alignment/>
      <protection/>
    </xf>
    <xf numFmtId="0" fontId="49" fillId="30" borderId="12" xfId="66" applyFont="1" applyFill="1" applyBorder="1" applyAlignment="1">
      <alignment horizontal="left" vertical="top" wrapText="1"/>
      <protection/>
    </xf>
    <xf numFmtId="0" fontId="48" fillId="30" borderId="0" xfId="0" applyFont="1" applyFill="1" applyAlignment="1">
      <alignment wrapText="1"/>
    </xf>
    <xf numFmtId="0" fontId="55" fillId="11" borderId="0" xfId="0" applyFont="1" applyFill="1" applyAlignment="1">
      <alignment/>
    </xf>
    <xf numFmtId="0" fontId="55" fillId="30" borderId="0" xfId="0" applyFont="1" applyFill="1" applyAlignment="1">
      <alignment/>
    </xf>
    <xf numFmtId="49" fontId="48" fillId="30" borderId="12" xfId="68" applyNumberFormat="1" applyFont="1" applyFill="1" applyBorder="1" applyAlignment="1" applyProtection="1">
      <alignment horizontal="center" vertical="center" wrapText="1"/>
      <protection hidden="1"/>
    </xf>
    <xf numFmtId="0" fontId="48" fillId="30" borderId="12" xfId="66" applyNumberFormat="1" applyFont="1" applyFill="1" applyBorder="1" applyAlignment="1" applyProtection="1">
      <alignment horizontal="center" vertical="center"/>
      <protection hidden="1"/>
    </xf>
    <xf numFmtId="181" fontId="42" fillId="0" borderId="0" xfId="75" applyNumberFormat="1" applyFont="1" applyFill="1">
      <alignment/>
      <protection/>
    </xf>
    <xf numFmtId="0" fontId="42" fillId="0" borderId="0" xfId="75" applyFont="1">
      <alignment/>
      <protection/>
    </xf>
    <xf numFmtId="0" fontId="27" fillId="32" borderId="0" xfId="0" applyFont="1" applyFill="1" applyBorder="1" applyAlignment="1">
      <alignment/>
    </xf>
    <xf numFmtId="180" fontId="3" fillId="30" borderId="0" xfId="0" applyNumberFormat="1" applyFont="1" applyFill="1" applyBorder="1" applyAlignment="1">
      <alignment horizontal="center" vertical="center" wrapText="1"/>
    </xf>
    <xf numFmtId="0" fontId="28" fillId="30" borderId="0" xfId="0" applyFont="1" applyFill="1" applyBorder="1" applyAlignment="1">
      <alignment/>
    </xf>
    <xf numFmtId="0" fontId="5" fillId="31" borderId="0" xfId="0" applyFont="1" applyFill="1" applyAlignment="1">
      <alignment/>
    </xf>
    <xf numFmtId="0" fontId="2" fillId="0" borderId="12" xfId="66" applyFont="1" applyBorder="1" applyAlignment="1">
      <alignment horizontal="left" vertical="center" wrapText="1"/>
      <protection/>
    </xf>
    <xf numFmtId="0" fontId="67" fillId="0" borderId="12" xfId="72" applyFont="1" applyBorder="1" applyAlignment="1">
      <alignment horizontal="left" vertical="center" wrapText="1"/>
      <protection/>
    </xf>
    <xf numFmtId="181" fontId="66" fillId="0" borderId="12" xfId="72" applyNumberFormat="1" applyFont="1" applyBorder="1" applyAlignment="1">
      <alignment horizontal="center" vertical="center" wrapText="1"/>
      <protection/>
    </xf>
    <xf numFmtId="181" fontId="67" fillId="0" borderId="12" xfId="72" applyNumberFormat="1" applyFont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center" vertical="center"/>
    </xf>
    <xf numFmtId="188" fontId="2" fillId="0" borderId="12" xfId="66" applyNumberFormat="1" applyFont="1" applyFill="1" applyBorder="1" applyAlignment="1" applyProtection="1">
      <alignment horizontal="center" vertical="center"/>
      <protection hidden="1"/>
    </xf>
    <xf numFmtId="49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vertical="center"/>
    </xf>
    <xf numFmtId="188" fontId="2" fillId="32" borderId="12" xfId="66" applyNumberFormat="1" applyFont="1" applyFill="1" applyBorder="1" applyAlignment="1" applyProtection="1">
      <alignment horizontal="center" vertical="center"/>
      <protection hidden="1"/>
    </xf>
    <xf numFmtId="49" fontId="2" fillId="32" borderId="12" xfId="66" applyNumberFormat="1" applyFont="1" applyFill="1" applyBorder="1" applyAlignment="1" applyProtection="1">
      <alignment horizontal="center" vertical="center"/>
      <protection hidden="1"/>
    </xf>
    <xf numFmtId="0" fontId="2" fillId="32" borderId="12" xfId="0" applyFont="1" applyFill="1" applyBorder="1" applyAlignment="1">
      <alignment horizontal="center" vertical="center" wrapText="1"/>
    </xf>
    <xf numFmtId="0" fontId="48" fillId="30" borderId="12" xfId="66" applyFont="1" applyFill="1" applyBorder="1" applyAlignment="1">
      <alignment horizontal="left" vertical="top" wrapText="1"/>
      <protection/>
    </xf>
    <xf numFmtId="0" fontId="55" fillId="32" borderId="0" xfId="0" applyFont="1" applyFill="1" applyBorder="1" applyAlignment="1">
      <alignment/>
    </xf>
    <xf numFmtId="0" fontId="55" fillId="32" borderId="0" xfId="0" applyFont="1" applyFill="1" applyAlignment="1">
      <alignment/>
    </xf>
    <xf numFmtId="0" fontId="42" fillId="30" borderId="0" xfId="74" applyFont="1" applyFill="1" applyBorder="1" applyAlignment="1">
      <alignment horizontal="left"/>
      <protection/>
    </xf>
    <xf numFmtId="181" fontId="42" fillId="30" borderId="0" xfId="75" applyNumberFormat="1" applyFont="1" applyFill="1">
      <alignment/>
      <protection/>
    </xf>
    <xf numFmtId="0" fontId="42" fillId="30" borderId="0" xfId="75" applyFont="1" applyFill="1">
      <alignment/>
      <protection/>
    </xf>
    <xf numFmtId="0" fontId="13" fillId="30" borderId="0" xfId="76" applyFill="1" applyAlignment="1">
      <alignment/>
      <protection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6" fillId="28" borderId="14" xfId="76" applyFont="1" applyFill="1" applyBorder="1" applyAlignment="1">
      <alignment horizontal="center" vertical="center" wrapText="1"/>
      <protection/>
    </xf>
    <xf numFmtId="180" fontId="56" fillId="28" borderId="14" xfId="76" applyNumberFormat="1" applyFont="1" applyFill="1" applyBorder="1" applyAlignment="1">
      <alignment horizontal="center" vertical="center" wrapText="1"/>
      <protection/>
    </xf>
    <xf numFmtId="180" fontId="56" fillId="11" borderId="14" xfId="76" applyNumberFormat="1" applyFont="1" applyFill="1" applyBorder="1" applyAlignment="1">
      <alignment horizontal="center" vertical="center" wrapText="1"/>
      <protection/>
    </xf>
    <xf numFmtId="180" fontId="43" fillId="28" borderId="14" xfId="76" applyNumberFormat="1" applyFont="1" applyFill="1" applyBorder="1" applyAlignment="1">
      <alignment horizontal="center" vertical="center"/>
      <protection/>
    </xf>
    <xf numFmtId="0" fontId="2" fillId="30" borderId="12" xfId="66" applyFont="1" applyFill="1" applyBorder="1" applyAlignment="1">
      <alignment vertical="center" wrapText="1"/>
      <protection/>
    </xf>
    <xf numFmtId="3" fontId="4" fillId="30" borderId="12" xfId="0" applyNumberFormat="1" applyFont="1" applyFill="1" applyBorder="1" applyAlignment="1">
      <alignment horizontal="center" vertical="center" wrapText="1"/>
    </xf>
    <xf numFmtId="0" fontId="49" fillId="30" borderId="12" xfId="66" applyFont="1" applyFill="1" applyBorder="1" applyAlignment="1">
      <alignment vertical="center" wrapText="1"/>
      <protection/>
    </xf>
    <xf numFmtId="0" fontId="76" fillId="0" borderId="12" xfId="73" applyFont="1" applyBorder="1">
      <alignment/>
      <protection/>
    </xf>
    <xf numFmtId="0" fontId="77" fillId="11" borderId="12" xfId="73" applyFont="1" applyFill="1" applyBorder="1" applyAlignment="1">
      <alignment wrapText="1"/>
      <protection/>
    </xf>
    <xf numFmtId="0" fontId="77" fillId="28" borderId="12" xfId="73" applyFont="1" applyFill="1" applyBorder="1">
      <alignment/>
      <protection/>
    </xf>
    <xf numFmtId="0" fontId="77" fillId="0" borderId="12" xfId="73" applyFont="1" applyBorder="1" applyAlignment="1">
      <alignment wrapText="1"/>
      <protection/>
    </xf>
    <xf numFmtId="0" fontId="77" fillId="11" borderId="12" xfId="73" applyFont="1" applyFill="1" applyBorder="1">
      <alignment/>
      <protection/>
    </xf>
    <xf numFmtId="0" fontId="77" fillId="0" borderId="12" xfId="73" applyFont="1" applyFill="1" applyBorder="1">
      <alignment/>
      <protection/>
    </xf>
    <xf numFmtId="0" fontId="76" fillId="0" borderId="12" xfId="73" applyFont="1" applyFill="1" applyBorder="1">
      <alignment/>
      <protection/>
    </xf>
    <xf numFmtId="0" fontId="76" fillId="0" borderId="12" xfId="73" applyFont="1" applyFill="1" applyBorder="1" applyAlignment="1">
      <alignment vertical="top"/>
      <protection/>
    </xf>
    <xf numFmtId="0" fontId="78" fillId="0" borderId="12" xfId="73" applyFont="1" applyFill="1" applyBorder="1">
      <alignment/>
      <protection/>
    </xf>
    <xf numFmtId="0" fontId="78" fillId="0" borderId="12" xfId="73" applyFont="1" applyBorder="1">
      <alignment/>
      <protection/>
    </xf>
    <xf numFmtId="0" fontId="57" fillId="0" borderId="19" xfId="73" applyFont="1" applyBorder="1" applyAlignment="1">
      <alignment horizontal="right"/>
      <protection/>
    </xf>
    <xf numFmtId="0" fontId="57" fillId="0" borderId="20" xfId="73" applyFont="1" applyBorder="1" applyAlignment="1">
      <alignment horizontal="right"/>
      <protection/>
    </xf>
    <xf numFmtId="0" fontId="76" fillId="0" borderId="19" xfId="73" applyFont="1" applyBorder="1">
      <alignment/>
      <protection/>
    </xf>
    <xf numFmtId="0" fontId="76" fillId="0" borderId="21" xfId="73" applyFont="1" applyBorder="1">
      <alignment/>
      <protection/>
    </xf>
    <xf numFmtId="0" fontId="76" fillId="0" borderId="0" xfId="73" applyFont="1" applyBorder="1">
      <alignment/>
      <protection/>
    </xf>
    <xf numFmtId="0" fontId="0" fillId="0" borderId="12" xfId="73" applyBorder="1">
      <alignment/>
      <protection/>
    </xf>
    <xf numFmtId="0" fontId="0" fillId="11" borderId="12" xfId="73" applyFill="1" applyBorder="1">
      <alignment/>
      <protection/>
    </xf>
    <xf numFmtId="0" fontId="0" fillId="28" borderId="12" xfId="73" applyFill="1" applyBorder="1">
      <alignment/>
      <protection/>
    </xf>
    <xf numFmtId="0" fontId="0" fillId="0" borderId="12" xfId="73" applyFill="1" applyBorder="1">
      <alignment/>
      <protection/>
    </xf>
    <xf numFmtId="0" fontId="68" fillId="11" borderId="12" xfId="73" applyFont="1" applyFill="1" applyBorder="1">
      <alignment/>
      <protection/>
    </xf>
    <xf numFmtId="0" fontId="42" fillId="30" borderId="0" xfId="74" applyFont="1" applyFill="1" applyBorder="1" applyAlignment="1">
      <alignment horizontal="left"/>
      <protection/>
    </xf>
    <xf numFmtId="0" fontId="42" fillId="30" borderId="0" xfId="74" applyFont="1" applyFill="1" applyBorder="1" applyAlignment="1">
      <alignment horizontal="left"/>
      <protection/>
    </xf>
    <xf numFmtId="0" fontId="42" fillId="30" borderId="0" xfId="74" applyFont="1" applyFill="1" applyBorder="1" applyAlignment="1">
      <alignment horizontal="left" vertical="top" wrapText="1"/>
      <protection/>
    </xf>
    <xf numFmtId="0" fontId="42" fillId="0" borderId="0" xfId="76" applyFont="1" applyFill="1" applyAlignment="1">
      <alignment horizontal="left"/>
      <protection/>
    </xf>
    <xf numFmtId="0" fontId="39" fillId="0" borderId="14" xfId="75" applyFont="1" applyFill="1" applyBorder="1" applyAlignment="1">
      <alignment horizontal="center" vertical="top" wrapText="1"/>
      <protection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39" fillId="0" borderId="19" xfId="75" applyFont="1" applyFill="1" applyBorder="1" applyAlignment="1">
      <alignment horizontal="center" vertical="top" wrapText="1"/>
      <protection/>
    </xf>
    <xf numFmtId="0" fontId="39" fillId="0" borderId="21" xfId="75" applyFont="1" applyFill="1" applyBorder="1" applyAlignment="1">
      <alignment horizontal="center" vertical="top" wrapText="1"/>
      <protection/>
    </xf>
    <xf numFmtId="0" fontId="39" fillId="0" borderId="0" xfId="75" applyFont="1" applyAlignment="1">
      <alignment horizontal="center"/>
      <protection/>
    </xf>
    <xf numFmtId="0" fontId="0" fillId="0" borderId="0" xfId="0" applyAlignment="1">
      <alignment/>
    </xf>
    <xf numFmtId="180" fontId="39" fillId="28" borderId="14" xfId="76" applyNumberFormat="1" applyFont="1" applyFill="1" applyBorder="1" applyAlignment="1">
      <alignment horizontal="center" vertical="center" wrapText="1"/>
      <protection/>
    </xf>
    <xf numFmtId="0" fontId="42" fillId="28" borderId="22" xfId="0" applyFont="1" applyFill="1" applyBorder="1" applyAlignment="1">
      <alignment/>
    </xf>
    <xf numFmtId="0" fontId="39" fillId="28" borderId="19" xfId="76" applyFont="1" applyFill="1" applyBorder="1" applyAlignment="1">
      <alignment horizontal="center" vertical="center" wrapText="1"/>
      <protection/>
    </xf>
    <xf numFmtId="0" fontId="39" fillId="28" borderId="21" xfId="76" applyFont="1" applyFill="1" applyBorder="1" applyAlignment="1">
      <alignment horizontal="center" vertical="center" wrapText="1"/>
      <protection/>
    </xf>
    <xf numFmtId="0" fontId="39" fillId="28" borderId="0" xfId="74" applyNumberFormat="1" applyFont="1" applyFill="1" applyBorder="1" applyAlignment="1" applyProtection="1">
      <alignment horizontal="center" wrapText="1"/>
      <protection hidden="1"/>
    </xf>
    <xf numFmtId="0" fontId="3" fillId="28" borderId="19" xfId="0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center" vertical="center" wrapText="1"/>
    </xf>
    <xf numFmtId="180" fontId="39" fillId="0" borderId="14" xfId="76" applyNumberFormat="1" applyFont="1" applyFill="1" applyBorder="1" applyAlignment="1">
      <alignment horizontal="center" vertical="center" wrapText="1"/>
      <protection/>
    </xf>
    <xf numFmtId="0" fontId="42" fillId="0" borderId="22" xfId="0" applyFont="1" applyBorder="1" applyAlignment="1">
      <alignment/>
    </xf>
    <xf numFmtId="0" fontId="42" fillId="0" borderId="15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30" borderId="19" xfId="66" applyNumberFormat="1" applyFont="1" applyFill="1" applyBorder="1" applyAlignment="1" applyProtection="1">
      <alignment horizontal="center" vertical="center" wrapText="1"/>
      <protection hidden="1"/>
    </xf>
    <xf numFmtId="0" fontId="2" fillId="30" borderId="21" xfId="66" applyNumberFormat="1" applyFont="1" applyFill="1" applyBorder="1" applyAlignment="1" applyProtection="1">
      <alignment horizontal="center" vertical="center" wrapText="1"/>
      <protection hidden="1"/>
    </xf>
    <xf numFmtId="180" fontId="39" fillId="30" borderId="14" xfId="76" applyNumberFormat="1" applyFont="1" applyFill="1" applyBorder="1" applyAlignment="1">
      <alignment horizontal="center" vertical="center" wrapText="1"/>
      <protection/>
    </xf>
    <xf numFmtId="0" fontId="42" fillId="30" borderId="22" xfId="0" applyFont="1" applyFill="1" applyBorder="1" applyAlignment="1">
      <alignment/>
    </xf>
    <xf numFmtId="0" fontId="42" fillId="30" borderId="15" xfId="0" applyFont="1" applyFill="1" applyBorder="1" applyAlignment="1">
      <alignment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0" xfId="66" applyNumberFormat="1" applyFont="1" applyFill="1" applyAlignment="1" applyProtection="1">
      <alignment horizontal="center" vertical="center" wrapText="1"/>
      <protection hidden="1"/>
    </xf>
    <xf numFmtId="0" fontId="30" fillId="30" borderId="0" xfId="0" applyFont="1" applyFill="1" applyAlignment="1">
      <alignment/>
    </xf>
    <xf numFmtId="0" fontId="0" fillId="30" borderId="0" xfId="0" applyFill="1" applyAlignment="1">
      <alignment/>
    </xf>
    <xf numFmtId="0" fontId="2" fillId="30" borderId="19" xfId="66" applyNumberFormat="1" applyFont="1" applyFill="1" applyBorder="1" applyAlignment="1" applyProtection="1">
      <alignment horizontal="center" vertical="top" wrapText="1"/>
      <protection hidden="1"/>
    </xf>
    <xf numFmtId="0" fontId="2" fillId="30" borderId="21" xfId="66" applyNumberFormat="1" applyFont="1" applyFill="1" applyBorder="1" applyAlignment="1" applyProtection="1">
      <alignment horizontal="center" vertical="top" wrapText="1"/>
      <protection hidden="1"/>
    </xf>
    <xf numFmtId="0" fontId="2" fillId="30" borderId="19" xfId="0" applyFont="1" applyFill="1" applyBorder="1" applyAlignment="1">
      <alignment horizontal="center" vertical="center"/>
    </xf>
    <xf numFmtId="0" fontId="2" fillId="30" borderId="21" xfId="0" applyFont="1" applyFill="1" applyBorder="1" applyAlignment="1">
      <alignment horizontal="center" vertical="center"/>
    </xf>
    <xf numFmtId="49" fontId="2" fillId="30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4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5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6" xfId="66" applyNumberFormat="1" applyFont="1" applyFill="1" applyBorder="1" applyAlignment="1" applyProtection="1">
      <alignment horizontal="center" vertical="center" wrapText="1"/>
      <protection hidden="1"/>
    </xf>
    <xf numFmtId="0" fontId="42" fillId="30" borderId="0" xfId="74" applyFont="1" applyFill="1" applyBorder="1" applyAlignment="1">
      <alignment/>
      <protection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/>
      <protection/>
    </xf>
    <xf numFmtId="180" fontId="39" fillId="28" borderId="22" xfId="76" applyNumberFormat="1" applyFont="1" applyFill="1" applyBorder="1" applyAlignment="1">
      <alignment horizontal="center" vertical="center" wrapText="1"/>
      <protection/>
    </xf>
    <xf numFmtId="180" fontId="39" fillId="28" borderId="15" xfId="76" applyNumberFormat="1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0" fontId="2" fillId="28" borderId="14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0" fillId="28" borderId="13" xfId="0" applyFill="1" applyBorder="1" applyAlignment="1">
      <alignment/>
    </xf>
    <xf numFmtId="0" fontId="39" fillId="28" borderId="12" xfId="0" applyFont="1" applyFill="1" applyBorder="1" applyAlignment="1">
      <alignment horizontal="center" vertical="center" wrapText="1"/>
    </xf>
    <xf numFmtId="0" fontId="4" fillId="28" borderId="20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0" fontId="4" fillId="28" borderId="24" xfId="72" applyFont="1" applyFill="1" applyBorder="1" applyAlignment="1">
      <alignment horizontal="center" vertical="center" wrapText="1"/>
      <protection/>
    </xf>
    <xf numFmtId="0" fontId="4" fillId="28" borderId="25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6" xfId="72" applyFont="1" applyFill="1" applyBorder="1" applyAlignment="1">
      <alignment horizontal="center" vertical="center" wrapText="1"/>
      <protection/>
    </xf>
    <xf numFmtId="0" fontId="42" fillId="30" borderId="0" xfId="76" applyFont="1" applyFill="1" applyAlignment="1">
      <alignment/>
      <protection/>
    </xf>
    <xf numFmtId="0" fontId="66" fillId="0" borderId="0" xfId="72" applyFont="1" applyAlignment="1">
      <alignment horizontal="center" vertical="center" wrapText="1"/>
      <protection/>
    </xf>
    <xf numFmtId="0" fontId="67" fillId="0" borderId="0" xfId="72" applyFont="1" applyAlignment="1">
      <alignment wrapText="1"/>
      <protection/>
    </xf>
    <xf numFmtId="0" fontId="42" fillId="28" borderId="0" xfId="76" applyFont="1" applyFill="1" applyAlignment="1">
      <alignment horizontal="left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1" fontId="3" fillId="0" borderId="14" xfId="66" applyNumberFormat="1" applyFont="1" applyFill="1" applyBorder="1" applyAlignment="1" applyProtection="1">
      <alignment horizontal="center" vertical="center"/>
      <protection hidden="1"/>
    </xf>
    <xf numFmtId="1" fontId="3" fillId="0" borderId="15" xfId="66" applyNumberFormat="1" applyFont="1" applyFill="1" applyBorder="1" applyAlignment="1" applyProtection="1">
      <alignment horizontal="center" vertical="center"/>
      <protection hidden="1"/>
    </xf>
    <xf numFmtId="0" fontId="3" fillId="0" borderId="14" xfId="66" applyFont="1" applyFill="1" applyBorder="1" applyAlignment="1">
      <alignment horizontal="center" vertical="center" wrapText="1"/>
      <protection/>
    </xf>
    <xf numFmtId="0" fontId="3" fillId="0" borderId="22" xfId="66" applyFont="1" applyFill="1" applyBorder="1" applyAlignment="1">
      <alignment horizontal="center" vertical="center" wrapText="1"/>
      <protection/>
    </xf>
    <xf numFmtId="0" fontId="3" fillId="0" borderId="15" xfId="66" applyFont="1" applyFill="1" applyBorder="1" applyAlignment="1">
      <alignment horizontal="center" vertical="center" wrapText="1"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22" xfId="66" applyFont="1" applyBorder="1" applyAlignment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10"/>
  <sheetViews>
    <sheetView zoomScale="80" zoomScaleNormal="80" zoomScaleSheetLayoutView="80" zoomScalePageLayoutView="0" workbookViewId="0" topLeftCell="B1">
      <selection activeCell="I12" sqref="I12"/>
    </sheetView>
  </sheetViews>
  <sheetFormatPr defaultColWidth="9.140625" defaultRowHeight="12.75"/>
  <cols>
    <col min="1" max="1" width="11.140625" style="6" hidden="1" customWidth="1"/>
    <col min="2" max="2" width="24.28125" style="6" customWidth="1"/>
    <col min="3" max="3" width="57.7109375" style="6" customWidth="1"/>
    <col min="4" max="4" width="14.00390625" style="10" customWidth="1"/>
    <col min="5" max="5" width="14.57421875" style="6" customWidth="1"/>
    <col min="6" max="6" width="19.8515625" style="6" customWidth="1"/>
    <col min="7" max="16384" width="9.140625" style="6" customWidth="1"/>
  </cols>
  <sheetData>
    <row r="1" spans="4:6" ht="18.75">
      <c r="D1" s="388" t="s">
        <v>216</v>
      </c>
      <c r="E1" s="389"/>
      <c r="F1" s="389"/>
    </row>
    <row r="2" spans="4:6" ht="14.25" customHeight="1">
      <c r="D2" s="388" t="s">
        <v>265</v>
      </c>
      <c r="E2" s="389"/>
      <c r="F2" s="389"/>
    </row>
    <row r="3" spans="4:6" ht="14.25" customHeight="1">
      <c r="D3" s="388" t="s">
        <v>308</v>
      </c>
      <c r="E3" s="389"/>
      <c r="F3" s="389"/>
    </row>
    <row r="4" spans="4:6" ht="18.75">
      <c r="D4" s="388"/>
      <c r="E4" s="389"/>
      <c r="F4" s="389"/>
    </row>
    <row r="5" spans="4:6" ht="18.75">
      <c r="D5" s="445" t="s">
        <v>266</v>
      </c>
      <c r="E5" s="445"/>
      <c r="F5" s="289"/>
    </row>
    <row r="6" spans="4:6" ht="18.75">
      <c r="D6" s="292" t="s">
        <v>239</v>
      </c>
      <c r="E6" s="292"/>
      <c r="F6" s="289"/>
    </row>
    <row r="7" spans="4:6" ht="26.25" customHeight="1">
      <c r="D7" s="446" t="s">
        <v>240</v>
      </c>
      <c r="E7" s="446"/>
      <c r="F7" s="446"/>
    </row>
    <row r="8" spans="4:6" ht="18.75">
      <c r="D8" s="445" t="s">
        <v>267</v>
      </c>
      <c r="E8" s="445"/>
      <c r="F8" s="289"/>
    </row>
    <row r="9" spans="3:6" ht="16.5" customHeight="1">
      <c r="C9" s="47"/>
      <c r="D9" s="447"/>
      <c r="E9" s="447"/>
      <c r="F9" s="51"/>
    </row>
    <row r="10" spans="1:4" ht="15" customHeight="1">
      <c r="A10" s="14"/>
      <c r="B10" s="14"/>
      <c r="C10" s="19"/>
      <c r="D10" s="20"/>
    </row>
    <row r="11" spans="1:6" ht="15" customHeight="1">
      <c r="A11" s="453" t="s">
        <v>48</v>
      </c>
      <c r="B11" s="453"/>
      <c r="C11" s="453"/>
      <c r="D11" s="453"/>
      <c r="E11" s="454"/>
      <c r="F11" s="454"/>
    </row>
    <row r="12" spans="1:6" ht="18.75">
      <c r="A12" s="453" t="s">
        <v>247</v>
      </c>
      <c r="B12" s="453"/>
      <c r="C12" s="453"/>
      <c r="D12" s="453"/>
      <c r="E12" s="453"/>
      <c r="F12" s="453"/>
    </row>
    <row r="13" spans="1:4" ht="8.25" customHeight="1">
      <c r="A13" s="15"/>
      <c r="B13" s="15"/>
      <c r="C13" s="15"/>
      <c r="D13" s="16"/>
    </row>
    <row r="14" spans="1:6" ht="15.75" customHeight="1">
      <c r="A14" s="15"/>
      <c r="B14" s="451" t="s">
        <v>49</v>
      </c>
      <c r="C14" s="451" t="s">
        <v>50</v>
      </c>
      <c r="D14" s="448" t="s">
        <v>51</v>
      </c>
      <c r="E14" s="449"/>
      <c r="F14" s="450"/>
    </row>
    <row r="15" spans="1:6" ht="75" customHeight="1">
      <c r="A15" s="15"/>
      <c r="B15" s="452"/>
      <c r="C15" s="452"/>
      <c r="D15" s="52" t="s">
        <v>186</v>
      </c>
      <c r="E15" s="53" t="s">
        <v>202</v>
      </c>
      <c r="F15" s="53" t="s">
        <v>235</v>
      </c>
    </row>
    <row r="16" spans="1:6" ht="13.5" customHeight="1">
      <c r="A16" s="15"/>
      <c r="B16" s="17">
        <v>1</v>
      </c>
      <c r="C16" s="17">
        <v>2</v>
      </c>
      <c r="D16" s="17">
        <v>3</v>
      </c>
      <c r="E16" s="54">
        <v>4</v>
      </c>
      <c r="F16" s="17">
        <v>5</v>
      </c>
    </row>
    <row r="17" spans="1:19" s="138" customFormat="1" ht="30.75" customHeight="1">
      <c r="A17" s="137"/>
      <c r="B17" s="206" t="s">
        <v>52</v>
      </c>
      <c r="C17" s="207" t="s">
        <v>53</v>
      </c>
      <c r="D17" s="208">
        <f>D25+D21</f>
        <v>295.4999999999982</v>
      </c>
      <c r="E17" s="208">
        <f>E25+E21</f>
        <v>0</v>
      </c>
      <c r="F17" s="208">
        <f>F25+F21</f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38" customFormat="1" ht="18.75" hidden="1">
      <c r="A18" s="137"/>
      <c r="B18" s="209" t="s">
        <v>54</v>
      </c>
      <c r="C18" s="210" t="s">
        <v>55</v>
      </c>
      <c r="D18" s="208">
        <f>D21</f>
        <v>-8741.7</v>
      </c>
      <c r="E18" s="211"/>
      <c r="F18" s="211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38" customFormat="1" ht="18.75" hidden="1">
      <c r="A19" s="137"/>
      <c r="B19" s="209" t="s">
        <v>56</v>
      </c>
      <c r="C19" s="210" t="s">
        <v>57</v>
      </c>
      <c r="D19" s="208">
        <f>D21</f>
        <v>-8741.7</v>
      </c>
      <c r="E19" s="211"/>
      <c r="F19" s="211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38" customFormat="1" ht="18.75" hidden="1">
      <c r="A20" s="137"/>
      <c r="B20" s="209" t="s">
        <v>97</v>
      </c>
      <c r="C20" s="210" t="s">
        <v>58</v>
      </c>
      <c r="D20" s="208">
        <f>D21</f>
        <v>-8741.7</v>
      </c>
      <c r="E20" s="211"/>
      <c r="F20" s="211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138" customFormat="1" ht="30">
      <c r="A21" s="137"/>
      <c r="B21" s="209" t="s">
        <v>96</v>
      </c>
      <c r="C21" s="210" t="s">
        <v>209</v>
      </c>
      <c r="D21" s="212">
        <f>-'приложение 2'!C44</f>
        <v>-8741.7</v>
      </c>
      <c r="E21" s="211">
        <f>-'приложение 2'!D44</f>
        <v>-4949.6</v>
      </c>
      <c r="F21" s="211">
        <f>-'приложение 2'!E44</f>
        <v>-6440.2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38" customFormat="1" ht="18.75" hidden="1">
      <c r="A22" s="137"/>
      <c r="B22" s="209" t="s">
        <v>59</v>
      </c>
      <c r="C22" s="210" t="s">
        <v>60</v>
      </c>
      <c r="D22" s="208">
        <f>D25</f>
        <v>9037.199999999999</v>
      </c>
      <c r="E22" s="211"/>
      <c r="F22" s="211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138" customFormat="1" ht="18.75" hidden="1">
      <c r="A23" s="137"/>
      <c r="B23" s="209" t="s">
        <v>61</v>
      </c>
      <c r="C23" s="210" t="s">
        <v>62</v>
      </c>
      <c r="D23" s="208">
        <f>D25</f>
        <v>9037.199999999999</v>
      </c>
      <c r="E23" s="211"/>
      <c r="F23" s="211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138" customFormat="1" ht="18.75" hidden="1">
      <c r="A24" s="137"/>
      <c r="B24" s="209" t="s">
        <v>63</v>
      </c>
      <c r="C24" s="210" t="s">
        <v>64</v>
      </c>
      <c r="D24" s="208">
        <f>D25</f>
        <v>9037.199999999999</v>
      </c>
      <c r="E24" s="211"/>
      <c r="F24" s="211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138" customFormat="1" ht="30">
      <c r="A25" s="137"/>
      <c r="B25" s="209" t="s">
        <v>65</v>
      </c>
      <c r="C25" s="210" t="s">
        <v>210</v>
      </c>
      <c r="D25" s="212">
        <f>'приложение 6'!J15</f>
        <v>9037.199999999999</v>
      </c>
      <c r="E25" s="212">
        <f>'приложение 6'!K15</f>
        <v>4949.599999999999</v>
      </c>
      <c r="F25" s="212">
        <f>'приложение 6'!L15</f>
        <v>6440.2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138" customFormat="1" ht="18.75" customHeight="1">
      <c r="A26" s="137"/>
      <c r="B26" s="213" t="s">
        <v>66</v>
      </c>
      <c r="C26" s="214"/>
      <c r="D26" s="215">
        <f>D17</f>
        <v>295.4999999999982</v>
      </c>
      <c r="E26" s="215">
        <f>E17</f>
        <v>0</v>
      </c>
      <c r="F26" s="215">
        <f>F17</f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3:6" ht="15" customHeight="1">
      <c r="C27" s="7"/>
      <c r="D27" s="11"/>
      <c r="F27" s="94" t="s">
        <v>268</v>
      </c>
    </row>
    <row r="28" ht="18.75">
      <c r="C28" s="7"/>
    </row>
    <row r="29" ht="18.75">
      <c r="C29" s="7"/>
    </row>
    <row r="30" ht="18.75">
      <c r="C30" s="7"/>
    </row>
    <row r="31" ht="18.75">
      <c r="C31" s="7"/>
    </row>
    <row r="32" ht="18.75">
      <c r="C32" s="7"/>
    </row>
    <row r="33" ht="18.75">
      <c r="C33" s="7"/>
    </row>
    <row r="34" ht="18.75">
      <c r="C34" s="7"/>
    </row>
    <row r="35" ht="18.75">
      <c r="C35" s="7"/>
    </row>
    <row r="36" ht="18.75">
      <c r="C36" s="7"/>
    </row>
    <row r="37" ht="18.75">
      <c r="C37" s="7"/>
    </row>
    <row r="38" ht="18.75">
      <c r="C38" s="7"/>
    </row>
    <row r="39" ht="18.75">
      <c r="C39" s="7"/>
    </row>
    <row r="40" ht="18.75">
      <c r="C40" s="7"/>
    </row>
    <row r="41" ht="18.75">
      <c r="C41" s="7"/>
    </row>
    <row r="42" ht="18.75">
      <c r="C42" s="7"/>
    </row>
    <row r="43" ht="18.75">
      <c r="C43" s="7"/>
    </row>
    <row r="44" ht="18.75">
      <c r="C44" s="7"/>
    </row>
    <row r="45" ht="18.75">
      <c r="C45" s="7"/>
    </row>
    <row r="46" ht="18.75">
      <c r="C46" s="7"/>
    </row>
    <row r="47" ht="18.75">
      <c r="C47" s="7"/>
    </row>
    <row r="48" ht="18.75">
      <c r="C48" s="7"/>
    </row>
    <row r="49" ht="18.75">
      <c r="C49" s="7"/>
    </row>
    <row r="50" ht="18.75">
      <c r="C50" s="7"/>
    </row>
    <row r="51" ht="18.75">
      <c r="C51" s="7"/>
    </row>
    <row r="52" ht="18.75">
      <c r="C52" s="7"/>
    </row>
    <row r="53" ht="18.75">
      <c r="C53" s="7"/>
    </row>
    <row r="54" ht="18.75">
      <c r="C54" s="7"/>
    </row>
    <row r="55" ht="18.75">
      <c r="C55" s="7"/>
    </row>
    <row r="56" ht="18.75">
      <c r="C56" s="7"/>
    </row>
    <row r="57" ht="18.75">
      <c r="C57" s="7"/>
    </row>
    <row r="58" ht="18.75">
      <c r="C58" s="7"/>
    </row>
    <row r="59" ht="18.75">
      <c r="C59" s="7"/>
    </row>
    <row r="60" ht="18.75">
      <c r="C60" s="7"/>
    </row>
    <row r="61" ht="18.75">
      <c r="C61" s="7"/>
    </row>
    <row r="62" ht="18.75">
      <c r="C62" s="7"/>
    </row>
    <row r="63" ht="18.75">
      <c r="C63" s="7"/>
    </row>
    <row r="64" ht="18.75">
      <c r="C64" s="7"/>
    </row>
    <row r="65" ht="18.75">
      <c r="C65" s="7"/>
    </row>
    <row r="66" ht="18.75">
      <c r="C66" s="7"/>
    </row>
    <row r="67" ht="18.75">
      <c r="C67" s="7"/>
    </row>
    <row r="68" ht="18.75">
      <c r="C68" s="7"/>
    </row>
    <row r="69" ht="18.75">
      <c r="C69" s="7"/>
    </row>
    <row r="70" ht="18.75">
      <c r="C70" s="7"/>
    </row>
    <row r="71" ht="18.75">
      <c r="C71" s="7"/>
    </row>
    <row r="72" ht="18.75">
      <c r="C72" s="7"/>
    </row>
    <row r="73" ht="18.75">
      <c r="C73" s="7"/>
    </row>
    <row r="74" ht="18.75">
      <c r="C74" s="7"/>
    </row>
    <row r="75" ht="18.75">
      <c r="C75" s="7"/>
    </row>
    <row r="76" ht="18.75">
      <c r="C76" s="7"/>
    </row>
    <row r="77" ht="18.75">
      <c r="C77" s="7"/>
    </row>
    <row r="78" ht="18.75">
      <c r="C78" s="7"/>
    </row>
    <row r="79" ht="18.75">
      <c r="C79" s="7"/>
    </row>
    <row r="80" ht="18.75">
      <c r="C80" s="7"/>
    </row>
    <row r="81" ht="18.75">
      <c r="C81" s="7"/>
    </row>
    <row r="82" ht="18.75">
      <c r="C82" s="7"/>
    </row>
    <row r="83" ht="18.75">
      <c r="C83" s="7"/>
    </row>
    <row r="84" ht="18.75">
      <c r="C84" s="7"/>
    </row>
    <row r="85" ht="18.75">
      <c r="C85" s="7"/>
    </row>
    <row r="86" ht="18.75">
      <c r="C86" s="7"/>
    </row>
    <row r="87" ht="18.75">
      <c r="C87" s="7"/>
    </row>
    <row r="88" ht="18.75">
      <c r="C88" s="7"/>
    </row>
    <row r="89" ht="18.75">
      <c r="C89" s="7"/>
    </row>
    <row r="90" ht="18.75">
      <c r="C90" s="7"/>
    </row>
    <row r="91" ht="18.75">
      <c r="C91" s="7"/>
    </row>
    <row r="92" ht="18.75">
      <c r="C92" s="7"/>
    </row>
    <row r="93" ht="18.75">
      <c r="C93" s="7"/>
    </row>
    <row r="94" ht="18.75">
      <c r="C94" s="7"/>
    </row>
    <row r="95" ht="18.75">
      <c r="C95" s="7"/>
    </row>
    <row r="96" ht="18.75">
      <c r="C96" s="7"/>
    </row>
    <row r="97" ht="18.75">
      <c r="C97" s="7"/>
    </row>
    <row r="98" ht="18.75">
      <c r="C98" s="7"/>
    </row>
    <row r="99" ht="18.75">
      <c r="C99" s="7"/>
    </row>
    <row r="100" ht="18.75">
      <c r="C100" s="7"/>
    </row>
    <row r="101" ht="18.75">
      <c r="C101" s="7"/>
    </row>
    <row r="102" ht="18.75">
      <c r="C102" s="7"/>
    </row>
    <row r="103" ht="18.75">
      <c r="C103" s="7"/>
    </row>
    <row r="104" ht="18.75">
      <c r="C104" s="7"/>
    </row>
    <row r="105" ht="18.75">
      <c r="C105" s="7"/>
    </row>
    <row r="106" ht="18.75">
      <c r="C106" s="7"/>
    </row>
    <row r="107" ht="18.75">
      <c r="C107" s="7"/>
    </row>
    <row r="108" ht="18.75">
      <c r="C108" s="7"/>
    </row>
    <row r="109" ht="18.75">
      <c r="C109" s="7"/>
    </row>
    <row r="110" ht="18.75">
      <c r="C110" s="7"/>
    </row>
  </sheetData>
  <sheetProtection selectLockedCells="1" selectUnlockedCells="1"/>
  <mergeCells count="9">
    <mergeCell ref="D5:E5"/>
    <mergeCell ref="D7:F7"/>
    <mergeCell ref="D8:E8"/>
    <mergeCell ref="D9:E9"/>
    <mergeCell ref="D14:F14"/>
    <mergeCell ref="B14:B15"/>
    <mergeCell ref="C14:C15"/>
    <mergeCell ref="A11:F11"/>
    <mergeCell ref="A12:F12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6"/>
  <sheetViews>
    <sheetView zoomScale="80" zoomScaleNormal="80" zoomScaleSheetLayoutView="80" workbookViewId="0" topLeftCell="A1">
      <selection activeCell="B10" sqref="B10"/>
    </sheetView>
  </sheetViews>
  <sheetFormatPr defaultColWidth="9.140625" defaultRowHeight="12.75"/>
  <cols>
    <col min="1" max="1" width="23.8515625" style="124" customWidth="1"/>
    <col min="2" max="2" width="54.140625" style="125" customWidth="1"/>
    <col min="3" max="3" width="15.8515625" style="281" customWidth="1"/>
    <col min="4" max="4" width="14.140625" style="267" customWidth="1"/>
    <col min="5" max="5" width="18.28125" style="95" customWidth="1"/>
    <col min="6" max="6" width="11.28125" style="102" hidden="1" customWidth="1"/>
    <col min="7" max="7" width="9.57421875" style="102" hidden="1" customWidth="1"/>
    <col min="8" max="8" width="44.8515625" style="424" customWidth="1"/>
    <col min="9" max="16384" width="9.140625" style="8" customWidth="1"/>
  </cols>
  <sheetData>
    <row r="1" spans="3:10" ht="15">
      <c r="C1" s="412" t="s">
        <v>217</v>
      </c>
      <c r="D1" s="413"/>
      <c r="I1" s="439"/>
      <c r="J1" s="439"/>
    </row>
    <row r="2" spans="3:10" ht="15">
      <c r="C2" s="412" t="s">
        <v>265</v>
      </c>
      <c r="D2" s="413"/>
      <c r="I2" s="439"/>
      <c r="J2" s="439"/>
    </row>
    <row r="3" spans="3:10" ht="15">
      <c r="C3" s="412" t="s">
        <v>308</v>
      </c>
      <c r="D3" s="413"/>
      <c r="I3" s="439"/>
      <c r="J3" s="439"/>
    </row>
    <row r="4" spans="3:10" ht="15">
      <c r="C4" s="412"/>
      <c r="D4" s="413"/>
      <c r="I4" s="439"/>
      <c r="J4" s="439"/>
    </row>
    <row r="5" spans="3:10" ht="15">
      <c r="C5" s="445" t="s">
        <v>269</v>
      </c>
      <c r="D5" s="445"/>
      <c r="E5" s="289"/>
      <c r="I5" s="439"/>
      <c r="J5" s="439"/>
    </row>
    <row r="6" spans="3:10" ht="17.25" customHeight="1">
      <c r="C6" s="444" t="s">
        <v>239</v>
      </c>
      <c r="D6" s="411"/>
      <c r="E6" s="289"/>
      <c r="I6" s="439"/>
      <c r="J6" s="439"/>
    </row>
    <row r="7" spans="3:10" ht="33" customHeight="1">
      <c r="C7" s="446" t="s">
        <v>240</v>
      </c>
      <c r="D7" s="446"/>
      <c r="E7" s="446"/>
      <c r="I7" s="439"/>
      <c r="J7" s="439"/>
    </row>
    <row r="8" spans="3:10" ht="15">
      <c r="C8" s="445" t="s">
        <v>267</v>
      </c>
      <c r="D8" s="445"/>
      <c r="E8" s="289"/>
      <c r="I8" s="439"/>
      <c r="J8" s="439"/>
    </row>
    <row r="9" spans="9:10" ht="15">
      <c r="I9" s="439"/>
      <c r="J9" s="439"/>
    </row>
    <row r="10" spans="1:10" ht="12.75" customHeight="1">
      <c r="A10" s="117"/>
      <c r="B10" s="79"/>
      <c r="C10" s="267"/>
      <c r="D10" s="414"/>
      <c r="I10" s="439"/>
      <c r="J10" s="439"/>
    </row>
    <row r="11" spans="1:10" ht="42.75" customHeight="1">
      <c r="A11" s="459" t="s">
        <v>236</v>
      </c>
      <c r="B11" s="459"/>
      <c r="C11" s="459"/>
      <c r="D11" s="459"/>
      <c r="E11" s="459"/>
      <c r="F11" s="96"/>
      <c r="G11" s="96"/>
      <c r="I11" s="439"/>
      <c r="J11" s="439"/>
    </row>
    <row r="12" spans="1:10" ht="47.25" customHeight="1" hidden="1" thickBot="1">
      <c r="A12" s="459"/>
      <c r="B12" s="459"/>
      <c r="C12" s="459"/>
      <c r="D12" s="459"/>
      <c r="E12" s="459"/>
      <c r="F12" s="96"/>
      <c r="G12" s="96"/>
      <c r="I12" s="439"/>
      <c r="J12" s="439"/>
    </row>
    <row r="13" spans="1:10" ht="12" customHeight="1">
      <c r="A13" s="110"/>
      <c r="B13" s="110"/>
      <c r="C13" s="268"/>
      <c r="I13" s="439"/>
      <c r="J13" s="439"/>
    </row>
    <row r="14" spans="1:10" ht="21.75" customHeight="1">
      <c r="A14" s="457" t="s">
        <v>67</v>
      </c>
      <c r="B14" s="457" t="s">
        <v>68</v>
      </c>
      <c r="C14" s="455" t="s">
        <v>69</v>
      </c>
      <c r="D14" s="456"/>
      <c r="E14" s="456"/>
      <c r="F14" s="103"/>
      <c r="G14" s="415"/>
      <c r="I14" s="439"/>
      <c r="J14" s="439"/>
    </row>
    <row r="15" spans="1:10" ht="21" customHeight="1">
      <c r="A15" s="458"/>
      <c r="B15" s="458"/>
      <c r="C15" s="269" t="s">
        <v>186</v>
      </c>
      <c r="D15" s="326" t="s">
        <v>202</v>
      </c>
      <c r="E15" s="112" t="s">
        <v>235</v>
      </c>
      <c r="F15" s="97" t="s">
        <v>185</v>
      </c>
      <c r="G15" s="416" t="s">
        <v>184</v>
      </c>
      <c r="I15" s="439"/>
      <c r="J15" s="439"/>
    </row>
    <row r="16" spans="1:10" ht="17.25" customHeight="1">
      <c r="A16" s="59">
        <v>1</v>
      </c>
      <c r="B16" s="59">
        <v>2</v>
      </c>
      <c r="C16" s="270">
        <v>3</v>
      </c>
      <c r="D16" s="270">
        <v>4</v>
      </c>
      <c r="E16" s="59">
        <v>5</v>
      </c>
      <c r="F16" s="98"/>
      <c r="G16" s="417"/>
      <c r="I16" s="439"/>
      <c r="J16" s="439"/>
    </row>
    <row r="17" spans="1:10" ht="19.5" customHeight="1">
      <c r="A17" s="128" t="s">
        <v>70</v>
      </c>
      <c r="B17" s="129" t="s">
        <v>71</v>
      </c>
      <c r="C17" s="269">
        <f>C18+C19+C21+C22+C23+C24+C25+C26+C27</f>
        <v>3619</v>
      </c>
      <c r="D17" s="269">
        <f>D18+D21+D22+D23+D24+D27</f>
        <v>3789</v>
      </c>
      <c r="E17" s="109">
        <f>E18+E21+E22+E23+E24+E27</f>
        <v>3998</v>
      </c>
      <c r="F17" s="99" t="e">
        <f>F18+F21+F22+F23+F24+#REF!+#REF!+F27</f>
        <v>#REF!</v>
      </c>
      <c r="G17" s="418" t="e">
        <f>F17/C17*100</f>
        <v>#REF!</v>
      </c>
      <c r="I17" s="439"/>
      <c r="J17" s="439"/>
    </row>
    <row r="18" spans="1:10" s="86" customFormat="1" ht="86.25" customHeight="1">
      <c r="A18" s="56" t="s">
        <v>80</v>
      </c>
      <c r="B18" s="60" t="s">
        <v>151</v>
      </c>
      <c r="C18" s="271">
        <f>3166-1-23.5-1-16.6</f>
        <v>3123.9</v>
      </c>
      <c r="D18" s="271">
        <v>3339</v>
      </c>
      <c r="E18" s="61">
        <v>3547</v>
      </c>
      <c r="F18" s="126">
        <v>1420.3</v>
      </c>
      <c r="G18" s="419">
        <f aca="true" t="shared" si="0" ref="G18:G44">F18/C18*100</f>
        <v>45.465603892570186</v>
      </c>
      <c r="H18" s="425" t="s">
        <v>301</v>
      </c>
      <c r="I18" s="440">
        <v>94.1</v>
      </c>
      <c r="J18" s="440"/>
    </row>
    <row r="19" spans="1:10" ht="25.5" customHeight="1" hidden="1">
      <c r="A19" s="56" t="s">
        <v>231</v>
      </c>
      <c r="B19" s="60" t="s">
        <v>232</v>
      </c>
      <c r="C19" s="271">
        <v>0</v>
      </c>
      <c r="D19" s="271">
        <v>0</v>
      </c>
      <c r="E19" s="61">
        <v>0</v>
      </c>
      <c r="F19" s="99"/>
      <c r="G19" s="418" t="e">
        <f t="shared" si="0"/>
        <v>#DIV/0!</v>
      </c>
      <c r="I19" s="439"/>
      <c r="J19" s="439"/>
    </row>
    <row r="20" spans="1:10" ht="18.75" customHeight="1">
      <c r="A20" s="58"/>
      <c r="B20" s="62" t="s">
        <v>110</v>
      </c>
      <c r="C20" s="272">
        <f>C21+C22+C23</f>
        <v>484.1</v>
      </c>
      <c r="D20" s="272">
        <f>D21+D22+D23</f>
        <v>444</v>
      </c>
      <c r="E20" s="63">
        <f>E21+E22+E23</f>
        <v>444</v>
      </c>
      <c r="F20" s="104">
        <f>F21+F22+F23</f>
        <v>169.20000000000002</v>
      </c>
      <c r="G20" s="418">
        <f t="shared" si="0"/>
        <v>34.95145631067961</v>
      </c>
      <c r="I20" s="439"/>
      <c r="J20" s="439"/>
    </row>
    <row r="21" spans="1:10" ht="56.25" customHeight="1">
      <c r="A21" s="56" t="s">
        <v>81</v>
      </c>
      <c r="B21" s="60" t="s">
        <v>76</v>
      </c>
      <c r="C21" s="271">
        <v>132</v>
      </c>
      <c r="D21" s="271">
        <v>132</v>
      </c>
      <c r="E21" s="61">
        <v>132</v>
      </c>
      <c r="F21" s="99">
        <v>135</v>
      </c>
      <c r="G21" s="418">
        <f t="shared" si="0"/>
        <v>102.27272727272727</v>
      </c>
      <c r="H21" s="433" t="s">
        <v>302</v>
      </c>
      <c r="I21" s="439">
        <v>62</v>
      </c>
      <c r="J21" s="439"/>
    </row>
    <row r="22" spans="1:10" s="86" customFormat="1" ht="31.5" customHeight="1">
      <c r="A22" s="56" t="s">
        <v>82</v>
      </c>
      <c r="B22" s="115" t="s">
        <v>77</v>
      </c>
      <c r="C22" s="271">
        <f>42+23.5+16.6</f>
        <v>82.1</v>
      </c>
      <c r="D22" s="271">
        <v>42</v>
      </c>
      <c r="E22" s="61">
        <v>42</v>
      </c>
      <c r="F22" s="126">
        <v>2.9</v>
      </c>
      <c r="G22" s="419">
        <f t="shared" si="0"/>
        <v>3.5322777101096228</v>
      </c>
      <c r="H22" s="425" t="s">
        <v>304</v>
      </c>
      <c r="I22" s="440">
        <v>100</v>
      </c>
      <c r="J22" s="440"/>
    </row>
    <row r="23" spans="1:10" s="95" customFormat="1" ht="45.75" customHeight="1">
      <c r="A23" s="56" t="s">
        <v>83</v>
      </c>
      <c r="B23" s="115" t="s">
        <v>78</v>
      </c>
      <c r="C23" s="271">
        <v>270</v>
      </c>
      <c r="D23" s="271">
        <v>270</v>
      </c>
      <c r="E23" s="61">
        <v>270</v>
      </c>
      <c r="F23" s="99">
        <v>31.3</v>
      </c>
      <c r="G23" s="418">
        <f t="shared" si="0"/>
        <v>11.592592592592593</v>
      </c>
      <c r="H23" s="426" t="s">
        <v>303</v>
      </c>
      <c r="I23" s="441">
        <v>53.6</v>
      </c>
      <c r="J23" s="441"/>
    </row>
    <row r="24" spans="1:10" ht="79.5" customHeight="1">
      <c r="A24" s="56" t="s">
        <v>84</v>
      </c>
      <c r="B24" s="60" t="s">
        <v>79</v>
      </c>
      <c r="C24" s="271">
        <f>6+1+3+1</f>
        <v>11</v>
      </c>
      <c r="D24" s="271">
        <v>6</v>
      </c>
      <c r="E24" s="61">
        <v>7</v>
      </c>
      <c r="F24" s="99">
        <v>8.8</v>
      </c>
      <c r="G24" s="418">
        <f t="shared" si="0"/>
        <v>80</v>
      </c>
      <c r="H24" s="427" t="s">
        <v>305</v>
      </c>
      <c r="I24" s="439">
        <v>100</v>
      </c>
      <c r="J24" s="439"/>
    </row>
    <row r="25" spans="1:10" s="86" customFormat="1" ht="39" customHeight="1" hidden="1">
      <c r="A25" s="133" t="s">
        <v>182</v>
      </c>
      <c r="B25" s="134" t="s">
        <v>183</v>
      </c>
      <c r="C25" s="271"/>
      <c r="D25" s="271"/>
      <c r="E25" s="61"/>
      <c r="F25" s="126"/>
      <c r="G25" s="419" t="e">
        <f t="shared" si="0"/>
        <v>#DIV/0!</v>
      </c>
      <c r="H25" s="428"/>
      <c r="I25" s="440"/>
      <c r="J25" s="440"/>
    </row>
    <row r="26" spans="1:10" s="86" customFormat="1" ht="70.5" customHeight="1" hidden="1">
      <c r="A26" s="135" t="s">
        <v>226</v>
      </c>
      <c r="B26" s="266" t="s">
        <v>225</v>
      </c>
      <c r="C26" s="271">
        <v>0</v>
      </c>
      <c r="D26" s="271">
        <v>0</v>
      </c>
      <c r="E26" s="61">
        <v>0</v>
      </c>
      <c r="F26" s="126"/>
      <c r="G26" s="419"/>
      <c r="H26" s="425"/>
      <c r="I26" s="440"/>
      <c r="J26" s="440"/>
    </row>
    <row r="27" spans="1:10" s="9" customFormat="1" ht="48.75" customHeight="1" hidden="1">
      <c r="A27" s="92" t="s">
        <v>176</v>
      </c>
      <c r="B27" s="93" t="s">
        <v>177</v>
      </c>
      <c r="C27" s="271">
        <f>5-5</f>
        <v>0</v>
      </c>
      <c r="D27" s="271">
        <f>5-5</f>
        <v>0</v>
      </c>
      <c r="E27" s="271">
        <f>5-5</f>
        <v>0</v>
      </c>
      <c r="F27" s="99">
        <v>7.8</v>
      </c>
      <c r="G27" s="418" t="e">
        <f t="shared" si="0"/>
        <v>#DIV/0!</v>
      </c>
      <c r="H27" s="429"/>
      <c r="I27" s="442"/>
      <c r="J27" s="442"/>
    </row>
    <row r="28" spans="1:10" s="9" customFormat="1" ht="30.75" customHeight="1">
      <c r="A28" s="130" t="s">
        <v>72</v>
      </c>
      <c r="B28" s="70" t="s">
        <v>73</v>
      </c>
      <c r="C28" s="273">
        <f>C29+C33+C35+C38+C40+C42</f>
        <v>5122.700000000001</v>
      </c>
      <c r="D28" s="273">
        <f>D29+D33+D35+D38+D42</f>
        <v>1160.6</v>
      </c>
      <c r="E28" s="131">
        <f>E29+E33+E35+E38+E42</f>
        <v>2442.2</v>
      </c>
      <c r="F28" s="100" t="e">
        <f>F29+F33+F35+F38+F42</f>
        <v>#REF!</v>
      </c>
      <c r="G28" s="418" t="e">
        <f t="shared" si="0"/>
        <v>#REF!</v>
      </c>
      <c r="H28" s="430"/>
      <c r="I28" s="442"/>
      <c r="J28" s="442"/>
    </row>
    <row r="29" spans="1:10" s="9" customFormat="1" ht="39" customHeight="1">
      <c r="A29" s="132"/>
      <c r="B29" s="57" t="s">
        <v>109</v>
      </c>
      <c r="C29" s="274">
        <f>C32+C30+C31</f>
        <v>1339.6999999999998</v>
      </c>
      <c r="D29" s="274">
        <f>D32+D30</f>
        <v>1053.1</v>
      </c>
      <c r="E29" s="65">
        <f>E32+E30</f>
        <v>1267.3</v>
      </c>
      <c r="F29" s="105" t="e">
        <f>#REF!+F30</f>
        <v>#REF!</v>
      </c>
      <c r="G29" s="418" t="e">
        <f t="shared" si="0"/>
        <v>#REF!</v>
      </c>
      <c r="H29" s="430"/>
      <c r="I29" s="442"/>
      <c r="J29" s="442"/>
    </row>
    <row r="30" spans="1:10" s="86" customFormat="1" ht="36.75" customHeight="1">
      <c r="A30" s="56" t="s">
        <v>189</v>
      </c>
      <c r="B30" s="55" t="s">
        <v>90</v>
      </c>
      <c r="C30" s="275">
        <f>127.2+331.6+141.1+150+77.9+6+100+15</f>
        <v>948.8</v>
      </c>
      <c r="D30" s="275">
        <f>314.9+331.6</f>
        <v>646.5</v>
      </c>
      <c r="E30" s="275">
        <f>509.4+331.6</f>
        <v>841</v>
      </c>
      <c r="F30" s="127">
        <v>129.7</v>
      </c>
      <c r="G30" s="419">
        <f t="shared" si="0"/>
        <v>13.669898819561551</v>
      </c>
      <c r="H30" s="425" t="s">
        <v>306</v>
      </c>
      <c r="I30" s="440"/>
      <c r="J30" s="440"/>
    </row>
    <row r="31" spans="1:10" s="86" customFormat="1" ht="115.5" customHeight="1" hidden="1">
      <c r="A31" s="56" t="s">
        <v>229</v>
      </c>
      <c r="B31" s="55" t="s">
        <v>230</v>
      </c>
      <c r="C31" s="275">
        <v>0</v>
      </c>
      <c r="D31" s="275">
        <v>0</v>
      </c>
      <c r="E31" s="64">
        <v>0</v>
      </c>
      <c r="F31" s="127"/>
      <c r="G31" s="419"/>
      <c r="H31" s="425"/>
      <c r="I31" s="440"/>
      <c r="J31" s="440"/>
    </row>
    <row r="32" spans="1:10" s="86" customFormat="1" ht="46.5" customHeight="1">
      <c r="A32" s="56" t="s">
        <v>227</v>
      </c>
      <c r="B32" s="55" t="s">
        <v>228</v>
      </c>
      <c r="C32" s="275">
        <v>390.9</v>
      </c>
      <c r="D32" s="275">
        <v>406.6</v>
      </c>
      <c r="E32" s="64">
        <v>426.3</v>
      </c>
      <c r="F32" s="127"/>
      <c r="G32" s="419"/>
      <c r="H32" s="425"/>
      <c r="I32" s="440"/>
      <c r="J32" s="440"/>
    </row>
    <row r="33" spans="1:10" s="9" customFormat="1" ht="51.75" customHeight="1">
      <c r="A33" s="58"/>
      <c r="B33" s="57" t="s">
        <v>111</v>
      </c>
      <c r="C33" s="274">
        <f>C34</f>
        <v>1778.8</v>
      </c>
      <c r="D33" s="274">
        <f>D34</f>
        <v>0</v>
      </c>
      <c r="E33" s="65">
        <f>E34</f>
        <v>1063.2</v>
      </c>
      <c r="F33" s="105">
        <f>F34</f>
        <v>142.7</v>
      </c>
      <c r="G33" s="418">
        <f t="shared" si="0"/>
        <v>8.022262199235438</v>
      </c>
      <c r="H33" s="430"/>
      <c r="I33" s="442"/>
      <c r="J33" s="442"/>
    </row>
    <row r="34" spans="1:10" s="86" customFormat="1" ht="28.5" customHeight="1">
      <c r="A34" s="56" t="s">
        <v>190</v>
      </c>
      <c r="B34" s="136" t="s">
        <v>175</v>
      </c>
      <c r="C34" s="275">
        <f>1063.2+190.6+525</f>
        <v>1778.8</v>
      </c>
      <c r="D34" s="275">
        <f>1063.2-1063.2</f>
        <v>0</v>
      </c>
      <c r="E34" s="64">
        <v>1063.2</v>
      </c>
      <c r="F34" s="127">
        <v>142.7</v>
      </c>
      <c r="G34" s="419">
        <f t="shared" si="0"/>
        <v>8.022262199235438</v>
      </c>
      <c r="H34" s="425"/>
      <c r="I34" s="443"/>
      <c r="J34" s="440"/>
    </row>
    <row r="35" spans="1:10" s="9" customFormat="1" ht="36.75" customHeight="1">
      <c r="A35" s="58"/>
      <c r="B35" s="57" t="s">
        <v>108</v>
      </c>
      <c r="C35" s="274">
        <f>C36+C37</f>
        <v>106.5</v>
      </c>
      <c r="D35" s="274">
        <f>D36+D37</f>
        <v>107.5</v>
      </c>
      <c r="E35" s="65">
        <f>E36+E37</f>
        <v>111.7</v>
      </c>
      <c r="F35" s="105">
        <f>F36+F37</f>
        <v>64.7</v>
      </c>
      <c r="G35" s="418">
        <f t="shared" si="0"/>
        <v>60.75117370892019</v>
      </c>
      <c r="H35" s="430"/>
      <c r="I35" s="442"/>
      <c r="J35" s="442"/>
    </row>
    <row r="36" spans="1:12" s="9" customFormat="1" ht="58.5" customHeight="1">
      <c r="A36" s="40" t="s">
        <v>191</v>
      </c>
      <c r="B36" s="66" t="s">
        <v>211</v>
      </c>
      <c r="C36" s="276">
        <v>104.5</v>
      </c>
      <c r="D36" s="276">
        <v>105.5</v>
      </c>
      <c r="E36" s="67">
        <v>109.7</v>
      </c>
      <c r="F36" s="101">
        <v>64.3</v>
      </c>
      <c r="G36" s="418">
        <f t="shared" si="0"/>
        <v>61.53110047846889</v>
      </c>
      <c r="H36" s="431"/>
      <c r="I36" s="442"/>
      <c r="J36" s="442"/>
      <c r="L36" s="95"/>
    </row>
    <row r="37" spans="1:10" s="9" customFormat="1" ht="39.75" customHeight="1">
      <c r="A37" s="282" t="s">
        <v>233</v>
      </c>
      <c r="B37" s="283" t="s">
        <v>234</v>
      </c>
      <c r="C37" s="275">
        <v>2</v>
      </c>
      <c r="D37" s="275">
        <v>2</v>
      </c>
      <c r="E37" s="64">
        <v>2</v>
      </c>
      <c r="F37" s="100">
        <v>0.4</v>
      </c>
      <c r="G37" s="418">
        <f t="shared" si="0"/>
        <v>20</v>
      </c>
      <c r="H37" s="430"/>
      <c r="I37" s="442"/>
      <c r="J37" s="442"/>
    </row>
    <row r="38" spans="1:10" s="9" customFormat="1" ht="20.25" customHeight="1">
      <c r="A38" s="68"/>
      <c r="B38" s="69" t="s">
        <v>107</v>
      </c>
      <c r="C38" s="274">
        <f>C39</f>
        <v>1688.8000000000002</v>
      </c>
      <c r="D38" s="274">
        <f>D39</f>
        <v>0</v>
      </c>
      <c r="E38" s="65">
        <f>E39</f>
        <v>0</v>
      </c>
      <c r="F38" s="105">
        <f>F39</f>
        <v>297.7</v>
      </c>
      <c r="G38" s="418">
        <f t="shared" si="0"/>
        <v>17.62790146849834</v>
      </c>
      <c r="H38" s="430"/>
      <c r="I38" s="442"/>
      <c r="J38" s="442"/>
    </row>
    <row r="39" spans="1:8" s="86" customFormat="1" ht="84.75" customHeight="1">
      <c r="A39" s="40" t="s">
        <v>192</v>
      </c>
      <c r="B39" s="39" t="s">
        <v>91</v>
      </c>
      <c r="C39" s="275">
        <f>160.3+43.4+187+213.1+100+350+100+315+100+120</f>
        <v>1688.8000000000002</v>
      </c>
      <c r="D39" s="275">
        <v>0</v>
      </c>
      <c r="E39" s="275">
        <v>0</v>
      </c>
      <c r="F39" s="127">
        <v>297.7</v>
      </c>
      <c r="G39" s="419">
        <f t="shared" si="0"/>
        <v>17.62790146849834</v>
      </c>
      <c r="H39" s="425"/>
    </row>
    <row r="40" spans="1:8" s="86" customFormat="1" ht="31.5" customHeight="1">
      <c r="A40" s="40"/>
      <c r="B40" s="39" t="s">
        <v>212</v>
      </c>
      <c r="C40" s="275">
        <f>C41</f>
        <v>156.60000000000002</v>
      </c>
      <c r="D40" s="275">
        <f>D41</f>
        <v>0</v>
      </c>
      <c r="E40" s="275">
        <f>E41</f>
        <v>0</v>
      </c>
      <c r="F40" s="127"/>
      <c r="G40" s="419"/>
      <c r="H40" s="425"/>
    </row>
    <row r="41" spans="1:8" s="86" customFormat="1" ht="51" customHeight="1">
      <c r="A41" s="40" t="s">
        <v>214</v>
      </c>
      <c r="B41" s="39" t="s">
        <v>213</v>
      </c>
      <c r="C41" s="275">
        <f>153.3+3.3</f>
        <v>156.60000000000002</v>
      </c>
      <c r="D41" s="275">
        <v>0</v>
      </c>
      <c r="E41" s="275">
        <v>0</v>
      </c>
      <c r="F41" s="127"/>
      <c r="G41" s="419"/>
      <c r="H41" s="425"/>
    </row>
    <row r="42" spans="1:8" s="9" customFormat="1" ht="23.25" customHeight="1">
      <c r="A42" s="159"/>
      <c r="B42" s="160" t="s">
        <v>150</v>
      </c>
      <c r="C42" s="274">
        <f>C43</f>
        <v>52.300000000000004</v>
      </c>
      <c r="D42" s="274">
        <f>D43</f>
        <v>0</v>
      </c>
      <c r="E42" s="274">
        <f>E43</f>
        <v>0</v>
      </c>
      <c r="F42" s="65">
        <f>F43</f>
        <v>7.5</v>
      </c>
      <c r="G42" s="420">
        <f>G43</f>
        <v>14.340344168260035</v>
      </c>
      <c r="H42" s="430"/>
    </row>
    <row r="43" spans="1:8" s="9" customFormat="1" ht="47.25" customHeight="1">
      <c r="A43" s="161" t="s">
        <v>193</v>
      </c>
      <c r="B43" s="162" t="s">
        <v>101</v>
      </c>
      <c r="C43" s="275">
        <f>51.2+1.1</f>
        <v>52.300000000000004</v>
      </c>
      <c r="D43" s="275">
        <v>0</v>
      </c>
      <c r="E43" s="275">
        <v>0</v>
      </c>
      <c r="F43" s="100">
        <v>7.5</v>
      </c>
      <c r="G43" s="418">
        <f t="shared" si="0"/>
        <v>14.340344168260035</v>
      </c>
      <c r="H43" s="432"/>
    </row>
    <row r="44" spans="1:7" ht="19.5" customHeight="1">
      <c r="A44" s="163"/>
      <c r="B44" s="164" t="s">
        <v>74</v>
      </c>
      <c r="C44" s="277">
        <f>C17+C28</f>
        <v>8741.7</v>
      </c>
      <c r="D44" s="277">
        <f>D17+D28</f>
        <v>4949.6</v>
      </c>
      <c r="E44" s="165">
        <f>E17+E28</f>
        <v>6440.2</v>
      </c>
      <c r="F44" s="101" t="e">
        <f>F17+F28</f>
        <v>#REF!</v>
      </c>
      <c r="G44" s="418" t="e">
        <f t="shared" si="0"/>
        <v>#REF!</v>
      </c>
    </row>
    <row r="45" spans="1:8" ht="12.75" customHeight="1">
      <c r="A45" s="118"/>
      <c r="B45" s="119"/>
      <c r="C45" s="278"/>
      <c r="E45" s="113" t="s">
        <v>268</v>
      </c>
      <c r="F45" s="434"/>
      <c r="G45" s="435"/>
      <c r="H45" s="436"/>
    </row>
    <row r="46" spans="1:8" ht="12.75" customHeight="1">
      <c r="A46" s="118"/>
      <c r="B46" s="119"/>
      <c r="C46" s="278"/>
      <c r="H46" s="438"/>
    </row>
    <row r="47" spans="1:8" ht="12.75" customHeight="1">
      <c r="A47" s="118"/>
      <c r="B47" s="119"/>
      <c r="C47" s="278"/>
      <c r="H47" s="438"/>
    </row>
    <row r="48" spans="1:8" ht="12.75" customHeight="1">
      <c r="A48" s="118"/>
      <c r="B48" s="119"/>
      <c r="C48" s="278"/>
      <c r="H48" s="438"/>
    </row>
    <row r="49" spans="1:8" ht="12.75" customHeight="1">
      <c r="A49" s="118"/>
      <c r="B49" s="119"/>
      <c r="C49" s="278"/>
      <c r="H49" s="438"/>
    </row>
    <row r="50" spans="1:8" ht="12.75" customHeight="1">
      <c r="A50" s="118"/>
      <c r="B50" s="119"/>
      <c r="C50" s="278"/>
      <c r="H50" s="438"/>
    </row>
    <row r="51" spans="1:8" ht="12.75" customHeight="1">
      <c r="A51" s="118"/>
      <c r="B51" s="119"/>
      <c r="C51" s="278"/>
      <c r="H51" s="438"/>
    </row>
    <row r="52" spans="1:8" ht="12.75" customHeight="1">
      <c r="A52" s="118"/>
      <c r="B52" s="119"/>
      <c r="C52" s="278"/>
      <c r="H52" s="438"/>
    </row>
    <row r="53" spans="1:8" ht="12.75" customHeight="1">
      <c r="A53" s="118"/>
      <c r="B53" s="119"/>
      <c r="C53" s="278"/>
      <c r="H53" s="438"/>
    </row>
    <row r="54" spans="1:8" ht="12.75" customHeight="1">
      <c r="A54" s="118"/>
      <c r="B54" s="119"/>
      <c r="C54" s="278"/>
      <c r="H54" s="437"/>
    </row>
    <row r="55" spans="1:3" ht="12.75" customHeight="1">
      <c r="A55" s="118"/>
      <c r="B55" s="119"/>
      <c r="C55" s="278"/>
    </row>
    <row r="56" spans="1:3" ht="12.75" customHeight="1">
      <c r="A56" s="118"/>
      <c r="B56" s="119"/>
      <c r="C56" s="278"/>
    </row>
    <row r="57" spans="1:3" ht="12.75" customHeight="1">
      <c r="A57" s="118"/>
      <c r="B57" s="111"/>
      <c r="C57" s="279"/>
    </row>
    <row r="58" spans="1:3" ht="21.75" customHeight="1">
      <c r="A58" s="118"/>
      <c r="B58" s="120"/>
      <c r="C58" s="278"/>
    </row>
    <row r="59" spans="1:3" ht="12.75" customHeight="1">
      <c r="A59" s="118"/>
      <c r="B59" s="111"/>
      <c r="C59" s="279"/>
    </row>
    <row r="60" spans="1:3" ht="12.75" customHeight="1">
      <c r="A60" s="118"/>
      <c r="B60" s="121"/>
      <c r="C60" s="278"/>
    </row>
    <row r="61" spans="1:3" ht="12.75" customHeight="1">
      <c r="A61" s="118"/>
      <c r="B61" s="122"/>
      <c r="C61" s="278"/>
    </row>
    <row r="62" spans="1:3" ht="15">
      <c r="A62" s="116"/>
      <c r="B62" s="123"/>
      <c r="C62" s="280"/>
    </row>
    <row r="63" spans="1:3" ht="15">
      <c r="A63" s="116"/>
      <c r="B63" s="123"/>
      <c r="C63" s="280"/>
    </row>
    <row r="64" spans="1:3" ht="15">
      <c r="A64" s="116"/>
      <c r="B64" s="123"/>
      <c r="C64" s="280"/>
    </row>
    <row r="65" spans="1:3" ht="15">
      <c r="A65" s="116"/>
      <c r="B65" s="123"/>
      <c r="C65" s="280"/>
    </row>
    <row r="66" spans="1:3" ht="15">
      <c r="A66" s="116"/>
      <c r="B66" s="123"/>
      <c r="C66" s="280"/>
    </row>
  </sheetData>
  <sheetProtection/>
  <mergeCells count="7">
    <mergeCell ref="C14:E14"/>
    <mergeCell ref="A14:A15"/>
    <mergeCell ref="B14:B15"/>
    <mergeCell ref="A11:E12"/>
    <mergeCell ref="C5:D5"/>
    <mergeCell ref="C7:E7"/>
    <mergeCell ref="C8:D8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51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73.57421875" style="2" customWidth="1"/>
    <col min="2" max="2" width="14.28125" style="2" customWidth="1"/>
    <col min="3" max="3" width="13.00390625" style="2" customWidth="1"/>
    <col min="4" max="4" width="12.57421875" style="13" customWidth="1"/>
    <col min="5" max="5" width="15.7109375" style="2" customWidth="1"/>
    <col min="6" max="6" width="17.7109375" style="2" customWidth="1"/>
    <col min="7" max="16384" width="9.140625" style="2" customWidth="1"/>
  </cols>
  <sheetData>
    <row r="1" spans="4:5" ht="18">
      <c r="D1" s="388" t="s">
        <v>307</v>
      </c>
      <c r="E1" s="389"/>
    </row>
    <row r="2" spans="4:5" ht="18">
      <c r="D2" s="388" t="s">
        <v>265</v>
      </c>
      <c r="E2" s="389"/>
    </row>
    <row r="3" spans="4:5" ht="18">
      <c r="D3" s="388" t="s">
        <v>309</v>
      </c>
      <c r="E3" s="389"/>
    </row>
    <row r="5" spans="4:6" ht="18">
      <c r="D5" s="445" t="s">
        <v>270</v>
      </c>
      <c r="E5" s="445"/>
      <c r="F5" s="289"/>
    </row>
    <row r="6" spans="4:6" ht="13.5" customHeight="1">
      <c r="D6" s="290" t="s">
        <v>239</v>
      </c>
      <c r="E6" s="290"/>
      <c r="F6" s="289"/>
    </row>
    <row r="7" spans="4:6" ht="26.25" customHeight="1">
      <c r="D7" s="446" t="s">
        <v>240</v>
      </c>
      <c r="E7" s="446"/>
      <c r="F7" s="446"/>
    </row>
    <row r="8" spans="4:6" ht="18">
      <c r="D8" s="445" t="s">
        <v>267</v>
      </c>
      <c r="E8" s="445"/>
      <c r="F8" s="289"/>
    </row>
    <row r="9" spans="1:6" ht="25.5" customHeight="1">
      <c r="A9" s="22"/>
      <c r="B9" s="49"/>
      <c r="C9" s="49"/>
      <c r="D9" s="49"/>
      <c r="E9" s="3"/>
      <c r="F9" s="3"/>
    </row>
    <row r="10" spans="1:6" ht="11.25" customHeight="1">
      <c r="A10" s="465" t="s">
        <v>32</v>
      </c>
      <c r="B10" s="466"/>
      <c r="C10" s="466"/>
      <c r="D10" s="466"/>
      <c r="E10" s="467"/>
      <c r="F10" s="454"/>
    </row>
    <row r="11" spans="1:6" ht="26.25" customHeight="1">
      <c r="A11" s="468" t="s">
        <v>237</v>
      </c>
      <c r="B11" s="468"/>
      <c r="C11" s="468"/>
      <c r="D11" s="468"/>
      <c r="E11" s="467"/>
      <c r="F11" s="454"/>
    </row>
    <row r="12" spans="1:6" ht="4.5" customHeight="1">
      <c r="A12" s="5"/>
      <c r="B12" s="5"/>
      <c r="C12" s="5"/>
      <c r="D12" s="5"/>
      <c r="E12" s="4"/>
      <c r="F12" s="50"/>
    </row>
    <row r="13" spans="1:6" ht="18">
      <c r="A13" s="460" t="s">
        <v>11</v>
      </c>
      <c r="B13" s="460" t="s">
        <v>1</v>
      </c>
      <c r="C13" s="460" t="s">
        <v>12</v>
      </c>
      <c r="D13" s="462" t="s">
        <v>69</v>
      </c>
      <c r="E13" s="463"/>
      <c r="F13" s="464"/>
    </row>
    <row r="14" spans="1:6" ht="18">
      <c r="A14" s="461"/>
      <c r="B14" s="461"/>
      <c r="C14" s="461"/>
      <c r="D14" s="52" t="s">
        <v>186</v>
      </c>
      <c r="E14" s="53" t="s">
        <v>202</v>
      </c>
      <c r="F14" s="53" t="s">
        <v>235</v>
      </c>
    </row>
    <row r="15" spans="1:6" ht="18">
      <c r="A15" s="23">
        <v>1</v>
      </c>
      <c r="B15" s="24">
        <v>2</v>
      </c>
      <c r="C15" s="24">
        <v>3</v>
      </c>
      <c r="D15" s="25">
        <v>4</v>
      </c>
      <c r="E15" s="24">
        <v>5</v>
      </c>
      <c r="F15" s="24">
        <v>6</v>
      </c>
    </row>
    <row r="16" spans="1:6" s="139" customFormat="1" ht="18">
      <c r="A16" s="216" t="s">
        <v>2</v>
      </c>
      <c r="B16" s="204">
        <v>1</v>
      </c>
      <c r="C16" s="204">
        <v>0</v>
      </c>
      <c r="D16" s="195">
        <f>SUM(D17:D22)</f>
        <v>3562.1</v>
      </c>
      <c r="E16" s="195">
        <f>SUM(E17:E22)</f>
        <v>2762.2999999999997</v>
      </c>
      <c r="F16" s="195">
        <f>SUM(F17:F22)</f>
        <v>2845.7999999999997</v>
      </c>
    </row>
    <row r="17" spans="1:6" s="139" customFormat="1" ht="31.5">
      <c r="A17" s="196" t="s">
        <v>3</v>
      </c>
      <c r="B17" s="204">
        <v>1</v>
      </c>
      <c r="C17" s="204">
        <v>2</v>
      </c>
      <c r="D17" s="180">
        <f>'приложение 6'!J17</f>
        <v>779.9000000000001</v>
      </c>
      <c r="E17" s="180">
        <f>'приложение 6'!K17</f>
        <v>754</v>
      </c>
      <c r="F17" s="180">
        <f>'приложение 6'!L17</f>
        <v>754</v>
      </c>
    </row>
    <row r="18" spans="1:6" s="139" customFormat="1" ht="47.25">
      <c r="A18" s="217" t="s">
        <v>13</v>
      </c>
      <c r="B18" s="204">
        <v>1</v>
      </c>
      <c r="C18" s="204">
        <v>4</v>
      </c>
      <c r="D18" s="180">
        <f>'приложение 6'!J27</f>
        <v>2047.6999999999998</v>
      </c>
      <c r="E18" s="180">
        <f>'приложение 6'!K27</f>
        <v>1815.1999999999998</v>
      </c>
      <c r="F18" s="180">
        <f>'приложение 6'!L27</f>
        <v>1878.6999999999998</v>
      </c>
    </row>
    <row r="19" spans="1:6" s="139" customFormat="1" ht="31.5">
      <c r="A19" s="217" t="s">
        <v>26</v>
      </c>
      <c r="B19" s="204">
        <v>1</v>
      </c>
      <c r="C19" s="204">
        <v>6</v>
      </c>
      <c r="D19" s="180">
        <f>'приложение 6'!J53</f>
        <v>25.3</v>
      </c>
      <c r="E19" s="180">
        <f>'приложение 6'!K53</f>
        <v>0</v>
      </c>
      <c r="F19" s="180">
        <f>'приложение 6'!L53</f>
        <v>0</v>
      </c>
    </row>
    <row r="20" spans="1:6" s="287" customFormat="1" ht="18">
      <c r="A20" s="220" t="s">
        <v>280</v>
      </c>
      <c r="B20" s="204">
        <v>1</v>
      </c>
      <c r="C20" s="204">
        <v>7</v>
      </c>
      <c r="D20" s="180">
        <f>'приложение 6'!J56</f>
        <v>196.6</v>
      </c>
      <c r="E20" s="180">
        <v>0</v>
      </c>
      <c r="F20" s="180">
        <v>0</v>
      </c>
    </row>
    <row r="21" spans="1:6" s="139" customFormat="1" ht="18">
      <c r="A21" s="218" t="s">
        <v>4</v>
      </c>
      <c r="B21" s="204">
        <v>1</v>
      </c>
      <c r="C21" s="204">
        <v>11</v>
      </c>
      <c r="D21" s="180">
        <f>'приложение 6'!J60</f>
        <v>0</v>
      </c>
      <c r="E21" s="180">
        <f>'приложение 6'!K60</f>
        <v>1.1</v>
      </c>
      <c r="F21" s="180">
        <f>'приложение 6'!L60</f>
        <v>1.1</v>
      </c>
    </row>
    <row r="22" spans="1:6" s="139" customFormat="1" ht="18">
      <c r="A22" s="218" t="s">
        <v>5</v>
      </c>
      <c r="B22" s="204">
        <v>1</v>
      </c>
      <c r="C22" s="204">
        <v>13</v>
      </c>
      <c r="D22" s="180">
        <f>'приложение 6'!J63</f>
        <v>512.6</v>
      </c>
      <c r="E22" s="180">
        <f>'приложение 6'!K63</f>
        <v>192</v>
      </c>
      <c r="F22" s="180">
        <f>'приложение 6'!L63</f>
        <v>212</v>
      </c>
    </row>
    <row r="23" spans="1:6" s="139" customFormat="1" ht="18">
      <c r="A23" s="216" t="s">
        <v>14</v>
      </c>
      <c r="B23" s="204">
        <v>2</v>
      </c>
      <c r="C23" s="204">
        <v>0</v>
      </c>
      <c r="D23" s="195">
        <f>'приложение 6'!J82</f>
        <v>104.5</v>
      </c>
      <c r="E23" s="195">
        <f>'приложение 6'!K82</f>
        <v>105.5</v>
      </c>
      <c r="F23" s="195">
        <f>'приложение 6'!L82</f>
        <v>109.7</v>
      </c>
    </row>
    <row r="24" spans="1:6" s="139" customFormat="1" ht="18">
      <c r="A24" s="218" t="s">
        <v>15</v>
      </c>
      <c r="B24" s="204">
        <v>2</v>
      </c>
      <c r="C24" s="204">
        <v>3</v>
      </c>
      <c r="D24" s="180">
        <f>'приложение 6'!J83</f>
        <v>104.5</v>
      </c>
      <c r="E24" s="180">
        <f>'приложение 6'!K83</f>
        <v>105.5</v>
      </c>
      <c r="F24" s="180">
        <f>'приложение 6'!L83</f>
        <v>109.7</v>
      </c>
    </row>
    <row r="25" spans="1:6" s="139" customFormat="1" ht="31.5">
      <c r="A25" s="216" t="s">
        <v>6</v>
      </c>
      <c r="B25" s="204">
        <v>3</v>
      </c>
      <c r="C25" s="204">
        <v>0</v>
      </c>
      <c r="D25" s="195">
        <f>'приложение 6'!J88</f>
        <v>1196</v>
      </c>
      <c r="E25" s="195">
        <f>'приложение 6'!K88</f>
        <v>651.5</v>
      </c>
      <c r="F25" s="195">
        <f>'приложение 6'!L88</f>
        <v>680</v>
      </c>
    </row>
    <row r="26" spans="1:6" s="139" customFormat="1" ht="19.5" customHeight="1">
      <c r="A26" s="222" t="s">
        <v>252</v>
      </c>
      <c r="B26" s="204">
        <v>3</v>
      </c>
      <c r="C26" s="204">
        <v>9</v>
      </c>
      <c r="D26" s="180">
        <f>'приложение 6'!J89</f>
        <v>4</v>
      </c>
      <c r="E26" s="180">
        <f>'приложение 6'!K89</f>
        <v>80</v>
      </c>
      <c r="F26" s="180">
        <f>'приложение 6'!L89</f>
        <v>100</v>
      </c>
    </row>
    <row r="27" spans="1:6" s="139" customFormat="1" ht="36.75" customHeight="1">
      <c r="A27" s="218" t="s">
        <v>253</v>
      </c>
      <c r="B27" s="204">
        <v>3</v>
      </c>
      <c r="C27" s="204">
        <v>10</v>
      </c>
      <c r="D27" s="180">
        <f>'приложение 6'!J93</f>
        <v>1192</v>
      </c>
      <c r="E27" s="180">
        <f>'приложение 6'!K93</f>
        <v>571.5</v>
      </c>
      <c r="F27" s="180">
        <f>'приложение 6'!L93</f>
        <v>580</v>
      </c>
    </row>
    <row r="28" spans="1:6" s="139" customFormat="1" ht="18" hidden="1">
      <c r="A28" s="198" t="s">
        <v>98</v>
      </c>
      <c r="B28" s="204">
        <v>4</v>
      </c>
      <c r="C28" s="204">
        <v>0</v>
      </c>
      <c r="D28" s="195" t="e">
        <f>D29</f>
        <v>#REF!</v>
      </c>
      <c r="E28" s="219"/>
      <c r="F28" s="219"/>
    </row>
    <row r="29" spans="1:6" s="139" customFormat="1" ht="18" hidden="1">
      <c r="A29" s="196" t="s">
        <v>99</v>
      </c>
      <c r="B29" s="204">
        <v>4</v>
      </c>
      <c r="C29" s="204">
        <v>9</v>
      </c>
      <c r="D29" s="180" t="e">
        <f>#REF!</f>
        <v>#REF!</v>
      </c>
      <c r="E29" s="219"/>
      <c r="F29" s="219"/>
    </row>
    <row r="30" spans="1:6" s="139" customFormat="1" ht="18">
      <c r="A30" s="216" t="s">
        <v>98</v>
      </c>
      <c r="B30" s="199">
        <v>4</v>
      </c>
      <c r="C30" s="199">
        <v>0</v>
      </c>
      <c r="D30" s="195">
        <f>'приложение 6'!J102</f>
        <v>723.4</v>
      </c>
      <c r="E30" s="195">
        <f>'приложение 6'!K102</f>
        <v>0</v>
      </c>
      <c r="F30" s="195">
        <f>'приложение 6'!L102</f>
        <v>0</v>
      </c>
    </row>
    <row r="31" spans="1:6" s="139" customFormat="1" ht="18">
      <c r="A31" s="220" t="s">
        <v>99</v>
      </c>
      <c r="B31" s="204">
        <v>4</v>
      </c>
      <c r="C31" s="204">
        <v>9</v>
      </c>
      <c r="D31" s="180">
        <f>'приложение 6'!J103</f>
        <v>723.4</v>
      </c>
      <c r="E31" s="180">
        <f>'приложение 6'!K103</f>
        <v>0</v>
      </c>
      <c r="F31" s="180">
        <f>'приложение 6'!L103</f>
        <v>0</v>
      </c>
    </row>
    <row r="32" spans="1:6" s="139" customFormat="1" ht="18">
      <c r="A32" s="216" t="s">
        <v>7</v>
      </c>
      <c r="B32" s="204">
        <v>5</v>
      </c>
      <c r="C32" s="204">
        <v>0</v>
      </c>
      <c r="D32" s="195">
        <f>D33+D34+D35</f>
        <v>3199.5</v>
      </c>
      <c r="E32" s="195">
        <f>'приложение 6'!K112</f>
        <v>956.5</v>
      </c>
      <c r="F32" s="195">
        <f>'приложение 6'!L112</f>
        <v>2190.8999999999996</v>
      </c>
    </row>
    <row r="33" spans="1:6" s="139" customFormat="1" ht="18">
      <c r="A33" s="218" t="s">
        <v>75</v>
      </c>
      <c r="B33" s="204">
        <v>5</v>
      </c>
      <c r="C33" s="204">
        <v>1</v>
      </c>
      <c r="D33" s="180">
        <f>'приложение 6'!J113</f>
        <v>263.7</v>
      </c>
      <c r="E33" s="180">
        <f>'приложение 6'!K113</f>
        <v>0</v>
      </c>
      <c r="F33" s="180">
        <f>'приложение 6'!L113</f>
        <v>0</v>
      </c>
    </row>
    <row r="34" spans="1:6" s="139" customFormat="1" ht="18">
      <c r="A34" s="218" t="s">
        <v>215</v>
      </c>
      <c r="B34" s="204">
        <v>5</v>
      </c>
      <c r="C34" s="204">
        <v>2</v>
      </c>
      <c r="D34" s="180">
        <f>'приложение 6'!J123</f>
        <v>933.4999999999999</v>
      </c>
      <c r="E34" s="180">
        <f>'приложение 6'!K123</f>
        <v>0</v>
      </c>
      <c r="F34" s="180">
        <f>'приложение 6'!L123</f>
        <v>0</v>
      </c>
    </row>
    <row r="35" spans="1:6" s="139" customFormat="1" ht="18">
      <c r="A35" s="218" t="s">
        <v>8</v>
      </c>
      <c r="B35" s="204">
        <v>5</v>
      </c>
      <c r="C35" s="204">
        <v>3</v>
      </c>
      <c r="D35" s="180">
        <f>'приложение 6'!J136</f>
        <v>2002.3</v>
      </c>
      <c r="E35" s="180">
        <f>'приложение 6'!K136</f>
        <v>956.5</v>
      </c>
      <c r="F35" s="180">
        <f>'приложение 6'!L136</f>
        <v>2190.8999999999996</v>
      </c>
    </row>
    <row r="36" spans="1:6" s="139" customFormat="1" ht="18">
      <c r="A36" s="216" t="s">
        <v>43</v>
      </c>
      <c r="B36" s="204">
        <v>7</v>
      </c>
      <c r="C36" s="204">
        <v>0</v>
      </c>
      <c r="D36" s="195">
        <f>'приложение 6'!J153</f>
        <v>2.9</v>
      </c>
      <c r="E36" s="195">
        <f>'приложение 6'!K153</f>
        <v>0</v>
      </c>
      <c r="F36" s="195">
        <f>'приложение 6'!L153</f>
        <v>0</v>
      </c>
    </row>
    <row r="37" spans="1:6" s="139" customFormat="1" ht="18">
      <c r="A37" s="218" t="s">
        <v>42</v>
      </c>
      <c r="B37" s="204">
        <v>7</v>
      </c>
      <c r="C37" s="204">
        <v>7</v>
      </c>
      <c r="D37" s="180">
        <f>'приложение 6'!J154</f>
        <v>2.9</v>
      </c>
      <c r="E37" s="180">
        <f>'приложение 6'!K154</f>
        <v>0</v>
      </c>
      <c r="F37" s="180">
        <f>'приложение 6'!L154</f>
        <v>0</v>
      </c>
    </row>
    <row r="38" spans="1:6" s="139" customFormat="1" ht="18" hidden="1">
      <c r="A38" s="216" t="s">
        <v>16</v>
      </c>
      <c r="B38" s="204">
        <v>8</v>
      </c>
      <c r="C38" s="204">
        <v>0</v>
      </c>
      <c r="D38" s="195" t="e">
        <f>#REF!</f>
        <v>#REF!</v>
      </c>
      <c r="E38" s="219"/>
      <c r="F38" s="219"/>
    </row>
    <row r="39" spans="1:6" s="139" customFormat="1" ht="18" hidden="1">
      <c r="A39" s="218" t="s">
        <v>9</v>
      </c>
      <c r="B39" s="204">
        <v>8</v>
      </c>
      <c r="C39" s="204">
        <v>1</v>
      </c>
      <c r="D39" s="180" t="e">
        <f>#REF!</f>
        <v>#REF!</v>
      </c>
      <c r="E39" s="219"/>
      <c r="F39" s="219"/>
    </row>
    <row r="40" spans="1:6" s="287" customFormat="1" ht="18" hidden="1">
      <c r="A40" s="285" t="s">
        <v>16</v>
      </c>
      <c r="B40" s="286">
        <v>8</v>
      </c>
      <c r="C40" s="286">
        <v>0</v>
      </c>
      <c r="D40" s="262">
        <f>D41</f>
        <v>0</v>
      </c>
      <c r="E40" s="262">
        <f>E41</f>
        <v>0</v>
      </c>
      <c r="F40" s="262">
        <f>F41</f>
        <v>0</v>
      </c>
    </row>
    <row r="41" spans="1:6" s="287" customFormat="1" ht="16.5" customHeight="1" hidden="1">
      <c r="A41" s="247" t="s">
        <v>208</v>
      </c>
      <c r="B41" s="288">
        <v>8</v>
      </c>
      <c r="C41" s="288">
        <v>4</v>
      </c>
      <c r="D41" s="194">
        <v>0</v>
      </c>
      <c r="E41" s="194">
        <v>0</v>
      </c>
      <c r="F41" s="194">
        <v>0</v>
      </c>
    </row>
    <row r="42" spans="1:6" s="139" customFormat="1" ht="18">
      <c r="A42" s="216" t="s">
        <v>10</v>
      </c>
      <c r="B42" s="204">
        <v>10</v>
      </c>
      <c r="C42" s="204">
        <v>0</v>
      </c>
      <c r="D42" s="195">
        <f>'приложение 6'!J159</f>
        <v>248.8</v>
      </c>
      <c r="E42" s="195">
        <f>'приложение 6'!K159</f>
        <v>248.8</v>
      </c>
      <c r="F42" s="195">
        <f>'приложение 6'!L159</f>
        <v>248.8</v>
      </c>
    </row>
    <row r="43" spans="1:6" s="139" customFormat="1" ht="18">
      <c r="A43" s="218" t="s">
        <v>31</v>
      </c>
      <c r="B43" s="204">
        <v>10</v>
      </c>
      <c r="C43" s="204">
        <v>1</v>
      </c>
      <c r="D43" s="180">
        <f>'приложение 6'!J160</f>
        <v>248.8</v>
      </c>
      <c r="E43" s="180">
        <f>'приложение 6'!K160</f>
        <v>248.8</v>
      </c>
      <c r="F43" s="180">
        <f>'приложение 6'!L160</f>
        <v>248.8</v>
      </c>
    </row>
    <row r="44" spans="1:6" s="139" customFormat="1" ht="18" hidden="1">
      <c r="A44" s="218"/>
      <c r="B44" s="204"/>
      <c r="C44" s="204"/>
      <c r="D44" s="180"/>
      <c r="E44" s="219"/>
      <c r="F44" s="219"/>
    </row>
    <row r="45" spans="1:6" s="139" customFormat="1" ht="18">
      <c r="A45" s="221" t="s">
        <v>34</v>
      </c>
      <c r="B45" s="204">
        <v>11</v>
      </c>
      <c r="C45" s="204">
        <v>0</v>
      </c>
      <c r="D45" s="195">
        <f>D46</f>
        <v>0</v>
      </c>
      <c r="E45" s="195">
        <f>E46</f>
        <v>100</v>
      </c>
      <c r="F45" s="195">
        <f>F46</f>
        <v>100</v>
      </c>
    </row>
    <row r="46" spans="1:6" s="139" customFormat="1" ht="18">
      <c r="A46" s="222" t="s">
        <v>46</v>
      </c>
      <c r="B46" s="204">
        <v>11</v>
      </c>
      <c r="C46" s="204">
        <v>1</v>
      </c>
      <c r="D46" s="180">
        <f>'приложение 6'!J165</f>
        <v>0</v>
      </c>
      <c r="E46" s="180">
        <f>'приложение 6'!K165</f>
        <v>100</v>
      </c>
      <c r="F46" s="180">
        <f>'приложение 6'!L165</f>
        <v>100</v>
      </c>
    </row>
    <row r="47" spans="1:6" s="140" customFormat="1" ht="18">
      <c r="A47" s="216" t="s">
        <v>172</v>
      </c>
      <c r="B47" s="199"/>
      <c r="C47" s="199"/>
      <c r="D47" s="195">
        <f>D16+D23+D25+D30+D32+D36+D40+D42+D45</f>
        <v>9037.199999999999</v>
      </c>
      <c r="E47" s="195">
        <f>E16+E23+E25+E32+E36+E42+E45</f>
        <v>4824.599999999999</v>
      </c>
      <c r="F47" s="195">
        <f>F16+F23+F25+F32+F36+F42+F45</f>
        <v>6175.2</v>
      </c>
    </row>
    <row r="48" spans="1:6" s="140" customFormat="1" ht="18">
      <c r="A48" s="221" t="s">
        <v>119</v>
      </c>
      <c r="B48" s="199"/>
      <c r="C48" s="199"/>
      <c r="D48" s="195">
        <f>'приложение 6'!J173</f>
        <v>0</v>
      </c>
      <c r="E48" s="195">
        <f>'приложение 6'!K173</f>
        <v>125</v>
      </c>
      <c r="F48" s="195">
        <f>'приложение 6'!L173</f>
        <v>265</v>
      </c>
    </row>
    <row r="49" spans="1:6" s="140" customFormat="1" ht="18">
      <c r="A49" s="216" t="s">
        <v>17</v>
      </c>
      <c r="B49" s="223"/>
      <c r="C49" s="223"/>
      <c r="D49" s="195">
        <f>D47+D48</f>
        <v>9037.199999999999</v>
      </c>
      <c r="E49" s="195">
        <f>E47+E48</f>
        <v>4949.599999999999</v>
      </c>
      <c r="F49" s="195">
        <f>F47+F48</f>
        <v>6440.2</v>
      </c>
    </row>
    <row r="50" spans="1:6" ht="18" customHeight="1">
      <c r="A50" s="224"/>
      <c r="B50" s="225"/>
      <c r="C50" s="225"/>
      <c r="D50" s="226"/>
      <c r="E50" s="227"/>
      <c r="F50" s="228" t="s">
        <v>268</v>
      </c>
    </row>
    <row r="51" ht="18">
      <c r="D51" s="12"/>
    </row>
  </sheetData>
  <sheetProtection/>
  <mergeCells count="9">
    <mergeCell ref="D5:E5"/>
    <mergeCell ref="D7:F7"/>
    <mergeCell ref="D8:E8"/>
    <mergeCell ref="A13:A14"/>
    <mergeCell ref="B13:B14"/>
    <mergeCell ref="C13:C14"/>
    <mergeCell ref="D13:F13"/>
    <mergeCell ref="A10:F10"/>
    <mergeCell ref="A11:F11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175"/>
  <sheetViews>
    <sheetView zoomScaleSheetLayoutView="100" zoomScalePageLayoutView="0" workbookViewId="0" topLeftCell="A5">
      <selection activeCell="A17" sqref="A17"/>
    </sheetView>
  </sheetViews>
  <sheetFormatPr defaultColWidth="9.140625" defaultRowHeight="12.75"/>
  <cols>
    <col min="1" max="1" width="68.57421875" style="311" customWidth="1"/>
    <col min="2" max="2" width="6.421875" style="311" customWidth="1"/>
    <col min="3" max="3" width="5.8515625" style="311" customWidth="1"/>
    <col min="4" max="4" width="5.7109375" style="311" customWidth="1"/>
    <col min="5" max="5" width="6.57421875" style="311" customWidth="1"/>
    <col min="6" max="6" width="4.8515625" style="311" customWidth="1"/>
    <col min="7" max="7" width="4.8515625" style="313" customWidth="1"/>
    <col min="8" max="8" width="11.7109375" style="314" customWidth="1"/>
    <col min="9" max="9" width="7.7109375" style="314" customWidth="1"/>
    <col min="10" max="10" width="14.00390625" style="314" customWidth="1"/>
    <col min="11" max="11" width="12.421875" style="182" customWidth="1"/>
    <col min="12" max="12" width="12.28125" style="182" customWidth="1"/>
    <col min="13" max="13" width="44.00390625" style="107" customWidth="1"/>
    <col min="14" max="14" width="12.140625" style="0" bestFit="1" customWidth="1"/>
  </cols>
  <sheetData>
    <row r="1" spans="9:10" ht="21.75" customHeight="1">
      <c r="I1" s="388" t="s">
        <v>294</v>
      </c>
      <c r="J1" s="389"/>
    </row>
    <row r="2" spans="9:10" ht="18" customHeight="1">
      <c r="I2" s="388" t="s">
        <v>265</v>
      </c>
      <c r="J2" s="389"/>
    </row>
    <row r="3" spans="9:10" ht="15" customHeight="1">
      <c r="I3" s="388" t="s">
        <v>309</v>
      </c>
      <c r="J3" s="389"/>
    </row>
    <row r="5" spans="9:11" ht="20.25" customHeight="1">
      <c r="I5" s="445" t="s">
        <v>276</v>
      </c>
      <c r="J5" s="445"/>
      <c r="K5" s="289"/>
    </row>
    <row r="6" spans="9:11" ht="15.75" customHeight="1">
      <c r="I6" s="312" t="s">
        <v>239</v>
      </c>
      <c r="J6" s="312"/>
      <c r="K6" s="289"/>
    </row>
    <row r="7" spans="9:11" ht="36.75" customHeight="1">
      <c r="I7" s="446" t="s">
        <v>241</v>
      </c>
      <c r="J7" s="446"/>
      <c r="K7" s="446"/>
    </row>
    <row r="8" spans="9:11" ht="15.75" customHeight="1">
      <c r="I8" s="445" t="s">
        <v>272</v>
      </c>
      <c r="J8" s="445"/>
      <c r="K8" s="289"/>
    </row>
    <row r="9" spans="1:13" s="3" customFormat="1" ht="21" customHeight="1">
      <c r="A9" s="315"/>
      <c r="B9" s="316"/>
      <c r="C9" s="317"/>
      <c r="D9" s="318"/>
      <c r="E9" s="318"/>
      <c r="F9" s="318"/>
      <c r="G9" s="319"/>
      <c r="H9" s="320"/>
      <c r="I9" s="320"/>
      <c r="J9" s="320"/>
      <c r="K9" s="315"/>
      <c r="L9" s="315"/>
      <c r="M9" s="106"/>
    </row>
    <row r="10" spans="1:12" ht="32.25" customHeight="1">
      <c r="A10" s="475" t="s">
        <v>238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7"/>
      <c r="L10" s="477"/>
    </row>
    <row r="11" spans="2:10" ht="14.25" customHeight="1">
      <c r="B11" s="321"/>
      <c r="C11" s="321"/>
      <c r="D11" s="321"/>
      <c r="E11" s="322"/>
      <c r="F11" s="322"/>
      <c r="G11" s="322"/>
      <c r="H11" s="323"/>
      <c r="I11" s="324"/>
      <c r="J11" s="325"/>
    </row>
    <row r="12" spans="1:13" s="87" customFormat="1" ht="30" customHeight="1">
      <c r="A12" s="478" t="s">
        <v>0</v>
      </c>
      <c r="B12" s="480" t="s">
        <v>29</v>
      </c>
      <c r="C12" s="469" t="s">
        <v>19</v>
      </c>
      <c r="D12" s="469" t="s">
        <v>20</v>
      </c>
      <c r="E12" s="482" t="s">
        <v>21</v>
      </c>
      <c r="F12" s="483"/>
      <c r="G12" s="483"/>
      <c r="H12" s="484"/>
      <c r="I12" s="469" t="s">
        <v>22</v>
      </c>
      <c r="J12" s="471" t="s">
        <v>69</v>
      </c>
      <c r="K12" s="472"/>
      <c r="L12" s="473"/>
      <c r="M12" s="108"/>
    </row>
    <row r="13" spans="1:13" s="87" customFormat="1" ht="32.25" customHeight="1">
      <c r="A13" s="479"/>
      <c r="B13" s="481"/>
      <c r="C13" s="470"/>
      <c r="D13" s="470"/>
      <c r="E13" s="485"/>
      <c r="F13" s="486"/>
      <c r="G13" s="486"/>
      <c r="H13" s="487"/>
      <c r="I13" s="470"/>
      <c r="J13" s="269" t="s">
        <v>186</v>
      </c>
      <c r="K13" s="326" t="s">
        <v>202</v>
      </c>
      <c r="L13" s="326" t="s">
        <v>235</v>
      </c>
      <c r="M13" s="108"/>
    </row>
    <row r="14" spans="1:13" s="87" customFormat="1" ht="15.75">
      <c r="A14" s="327">
        <v>1</v>
      </c>
      <c r="B14" s="184">
        <v>2</v>
      </c>
      <c r="C14" s="328">
        <v>3</v>
      </c>
      <c r="D14" s="328">
        <v>4</v>
      </c>
      <c r="E14" s="474">
        <v>5</v>
      </c>
      <c r="F14" s="474"/>
      <c r="G14" s="474"/>
      <c r="H14" s="474"/>
      <c r="I14" s="328">
        <v>6</v>
      </c>
      <c r="J14" s="329">
        <v>7</v>
      </c>
      <c r="K14" s="329" t="s">
        <v>118</v>
      </c>
      <c r="L14" s="329" t="s">
        <v>152</v>
      </c>
      <c r="M14" s="108"/>
    </row>
    <row r="15" spans="1:13" s="142" customFormat="1" ht="15.75">
      <c r="A15" s="330" t="s">
        <v>113</v>
      </c>
      <c r="B15" s="223">
        <v>809</v>
      </c>
      <c r="C15" s="186"/>
      <c r="D15" s="186"/>
      <c r="E15" s="184"/>
      <c r="F15" s="184"/>
      <c r="G15" s="331"/>
      <c r="H15" s="184"/>
      <c r="I15" s="186"/>
      <c r="J15" s="195">
        <f>J174</f>
        <v>9037.199999999999</v>
      </c>
      <c r="K15" s="195">
        <f>K174</f>
        <v>4949.599999999999</v>
      </c>
      <c r="L15" s="195">
        <f>L174</f>
        <v>6440.2</v>
      </c>
      <c r="M15" s="141"/>
    </row>
    <row r="16" spans="1:13" s="142" customFormat="1" ht="15.75" customHeight="1">
      <c r="A16" s="198" t="s">
        <v>2</v>
      </c>
      <c r="B16" s="223">
        <v>809</v>
      </c>
      <c r="C16" s="231" t="s">
        <v>148</v>
      </c>
      <c r="D16" s="231" t="s">
        <v>86</v>
      </c>
      <c r="E16" s="204"/>
      <c r="F16" s="204"/>
      <c r="G16" s="197"/>
      <c r="H16" s="204"/>
      <c r="I16" s="186"/>
      <c r="J16" s="195">
        <f>J17+J27+J52+J56+J60+J63</f>
        <v>3562.1</v>
      </c>
      <c r="K16" s="195">
        <f>K17+K27+K52+K60+K63</f>
        <v>2762.2999999999997</v>
      </c>
      <c r="L16" s="195">
        <f>L17+L27+L52+L60+L63</f>
        <v>2845.7999999999997</v>
      </c>
      <c r="M16" s="141"/>
    </row>
    <row r="17" spans="1:13" s="142" customFormat="1" ht="30.75" customHeight="1">
      <c r="A17" s="196" t="s">
        <v>3</v>
      </c>
      <c r="B17" s="186">
        <v>809</v>
      </c>
      <c r="C17" s="185" t="s">
        <v>148</v>
      </c>
      <c r="D17" s="185" t="s">
        <v>154</v>
      </c>
      <c r="E17" s="204"/>
      <c r="F17" s="204"/>
      <c r="G17" s="197"/>
      <c r="H17" s="204"/>
      <c r="I17" s="186"/>
      <c r="J17" s="180">
        <f>J18</f>
        <v>779.9000000000001</v>
      </c>
      <c r="K17" s="180">
        <f aca="true" t="shared" si="0" ref="K17:L19">K18</f>
        <v>754</v>
      </c>
      <c r="L17" s="180">
        <f t="shared" si="0"/>
        <v>754</v>
      </c>
      <c r="M17" s="141"/>
    </row>
    <row r="18" spans="1:13" s="144" customFormat="1" ht="21.75" customHeight="1">
      <c r="A18" s="196" t="s">
        <v>120</v>
      </c>
      <c r="B18" s="186">
        <v>809</v>
      </c>
      <c r="C18" s="185" t="s">
        <v>148</v>
      </c>
      <c r="D18" s="185" t="s">
        <v>154</v>
      </c>
      <c r="E18" s="204">
        <v>91</v>
      </c>
      <c r="F18" s="234">
        <v>0</v>
      </c>
      <c r="G18" s="197" t="s">
        <v>86</v>
      </c>
      <c r="H18" s="197" t="s">
        <v>85</v>
      </c>
      <c r="I18" s="186"/>
      <c r="J18" s="180">
        <f>J19+J23</f>
        <v>779.9000000000001</v>
      </c>
      <c r="K18" s="180">
        <f>K19+K23</f>
        <v>754</v>
      </c>
      <c r="L18" s="180">
        <f>L19+L23</f>
        <v>754</v>
      </c>
      <c r="M18" s="143"/>
    </row>
    <row r="19" spans="1:13" s="144" customFormat="1" ht="16.5" customHeight="1">
      <c r="A19" s="196" t="s">
        <v>121</v>
      </c>
      <c r="B19" s="186">
        <v>809</v>
      </c>
      <c r="C19" s="185" t="s">
        <v>148</v>
      </c>
      <c r="D19" s="185" t="s">
        <v>154</v>
      </c>
      <c r="E19" s="204">
        <v>91</v>
      </c>
      <c r="F19" s="234">
        <v>0</v>
      </c>
      <c r="G19" s="197" t="s">
        <v>86</v>
      </c>
      <c r="H19" s="197" t="s">
        <v>87</v>
      </c>
      <c r="I19" s="186"/>
      <c r="J19" s="180">
        <f>J20</f>
        <v>603.2</v>
      </c>
      <c r="K19" s="180">
        <f t="shared" si="0"/>
        <v>603.2</v>
      </c>
      <c r="L19" s="180">
        <f t="shared" si="0"/>
        <v>603.2</v>
      </c>
      <c r="M19" s="143"/>
    </row>
    <row r="20" spans="1:22" s="144" customFormat="1" ht="26.25" customHeight="1">
      <c r="A20" s="196" t="s">
        <v>121</v>
      </c>
      <c r="B20" s="186">
        <v>809</v>
      </c>
      <c r="C20" s="185" t="s">
        <v>148</v>
      </c>
      <c r="D20" s="185" t="s">
        <v>154</v>
      </c>
      <c r="E20" s="204">
        <v>91</v>
      </c>
      <c r="F20" s="234">
        <v>0</v>
      </c>
      <c r="G20" s="197" t="s">
        <v>86</v>
      </c>
      <c r="H20" s="197" t="s">
        <v>87</v>
      </c>
      <c r="I20" s="186">
        <v>120</v>
      </c>
      <c r="J20" s="180">
        <f>J21+J22</f>
        <v>603.2</v>
      </c>
      <c r="K20" s="180">
        <f>K21+K22</f>
        <v>603.2</v>
      </c>
      <c r="L20" s="180">
        <f>L21+L22</f>
        <v>603.2</v>
      </c>
      <c r="M20" s="143"/>
      <c r="N20" s="145"/>
      <c r="O20" s="146"/>
      <c r="P20" s="145"/>
      <c r="Q20" s="145"/>
      <c r="R20" s="145"/>
      <c r="S20" s="145"/>
      <c r="T20" s="145"/>
      <c r="U20" s="145"/>
      <c r="V20" s="146"/>
    </row>
    <row r="21" spans="1:13" s="360" customFormat="1" ht="18.75" customHeight="1" hidden="1">
      <c r="A21" s="247" t="s">
        <v>203</v>
      </c>
      <c r="B21" s="193">
        <v>809</v>
      </c>
      <c r="C21" s="192" t="s">
        <v>148</v>
      </c>
      <c r="D21" s="192" t="s">
        <v>154</v>
      </c>
      <c r="E21" s="356">
        <v>91</v>
      </c>
      <c r="F21" s="357">
        <v>0</v>
      </c>
      <c r="G21" s="358" t="s">
        <v>86</v>
      </c>
      <c r="H21" s="358" t="s">
        <v>87</v>
      </c>
      <c r="I21" s="193">
        <v>121</v>
      </c>
      <c r="J21" s="194">
        <f>580-116</f>
        <v>464</v>
      </c>
      <c r="K21" s="194">
        <f>580-116</f>
        <v>464</v>
      </c>
      <c r="L21" s="194">
        <f>580-116</f>
        <v>464</v>
      </c>
      <c r="M21" s="359"/>
    </row>
    <row r="22" spans="1:13" s="360" customFormat="1" ht="47.25" customHeight="1" hidden="1">
      <c r="A22" s="247" t="s">
        <v>204</v>
      </c>
      <c r="B22" s="193">
        <v>809</v>
      </c>
      <c r="C22" s="192" t="s">
        <v>148</v>
      </c>
      <c r="D22" s="192" t="s">
        <v>154</v>
      </c>
      <c r="E22" s="356">
        <v>91</v>
      </c>
      <c r="F22" s="357">
        <v>0</v>
      </c>
      <c r="G22" s="358" t="s">
        <v>86</v>
      </c>
      <c r="H22" s="358" t="s">
        <v>87</v>
      </c>
      <c r="I22" s="193">
        <v>129</v>
      </c>
      <c r="J22" s="194">
        <f>174-34.8</f>
        <v>139.2</v>
      </c>
      <c r="K22" s="194">
        <f>174-34.8</f>
        <v>139.2</v>
      </c>
      <c r="L22" s="194">
        <f>174-34.8</f>
        <v>139.2</v>
      </c>
      <c r="M22" s="359"/>
    </row>
    <row r="23" spans="1:13" s="182" customFormat="1" ht="47.25" customHeight="1">
      <c r="A23" s="220" t="s">
        <v>242</v>
      </c>
      <c r="B23" s="186">
        <v>809</v>
      </c>
      <c r="C23" s="189" t="s">
        <v>148</v>
      </c>
      <c r="D23" s="189" t="s">
        <v>154</v>
      </c>
      <c r="E23" s="204">
        <v>91</v>
      </c>
      <c r="F23" s="234">
        <v>0</v>
      </c>
      <c r="G23" s="197" t="s">
        <v>86</v>
      </c>
      <c r="H23" s="197" t="s">
        <v>243</v>
      </c>
      <c r="I23" s="190"/>
      <c r="J23" s="180">
        <f>J24</f>
        <v>176.7</v>
      </c>
      <c r="K23" s="180">
        <f>K24</f>
        <v>150.8</v>
      </c>
      <c r="L23" s="180">
        <f>L24</f>
        <v>150.8</v>
      </c>
      <c r="M23" s="181"/>
    </row>
    <row r="24" spans="1:13" s="182" customFormat="1" ht="47.25" customHeight="1">
      <c r="A24" s="220" t="s">
        <v>244</v>
      </c>
      <c r="B24" s="186">
        <v>809</v>
      </c>
      <c r="C24" s="189" t="s">
        <v>148</v>
      </c>
      <c r="D24" s="189" t="s">
        <v>154</v>
      </c>
      <c r="E24" s="204">
        <v>91</v>
      </c>
      <c r="F24" s="234">
        <v>0</v>
      </c>
      <c r="G24" s="197" t="s">
        <v>86</v>
      </c>
      <c r="H24" s="197" t="s">
        <v>243</v>
      </c>
      <c r="I24" s="190">
        <v>120</v>
      </c>
      <c r="J24" s="180">
        <f>J25+J26</f>
        <v>176.7</v>
      </c>
      <c r="K24" s="180">
        <f>K25+K26</f>
        <v>150.8</v>
      </c>
      <c r="L24" s="180">
        <f>L25+L26</f>
        <v>150.8</v>
      </c>
      <c r="M24" s="181"/>
    </row>
    <row r="25" spans="1:13" s="360" customFormat="1" ht="47.25" customHeight="1" hidden="1">
      <c r="A25" s="361" t="s">
        <v>203</v>
      </c>
      <c r="B25" s="193">
        <v>809</v>
      </c>
      <c r="C25" s="362" t="s">
        <v>148</v>
      </c>
      <c r="D25" s="362" t="s">
        <v>154</v>
      </c>
      <c r="E25" s="356">
        <v>91</v>
      </c>
      <c r="F25" s="357">
        <v>0</v>
      </c>
      <c r="G25" s="358" t="s">
        <v>86</v>
      </c>
      <c r="H25" s="358" t="s">
        <v>243</v>
      </c>
      <c r="I25" s="363">
        <v>121</v>
      </c>
      <c r="J25" s="194">
        <v>135.6</v>
      </c>
      <c r="K25" s="194">
        <v>116</v>
      </c>
      <c r="L25" s="194">
        <v>116</v>
      </c>
      <c r="M25" s="359"/>
    </row>
    <row r="26" spans="1:13" s="360" customFormat="1" ht="47.25" customHeight="1" hidden="1">
      <c r="A26" s="361" t="s">
        <v>205</v>
      </c>
      <c r="B26" s="193">
        <v>809</v>
      </c>
      <c r="C26" s="362" t="s">
        <v>148</v>
      </c>
      <c r="D26" s="362" t="s">
        <v>154</v>
      </c>
      <c r="E26" s="356">
        <v>91</v>
      </c>
      <c r="F26" s="357">
        <v>0</v>
      </c>
      <c r="G26" s="358" t="s">
        <v>86</v>
      </c>
      <c r="H26" s="358" t="s">
        <v>243</v>
      </c>
      <c r="I26" s="363">
        <v>129</v>
      </c>
      <c r="J26" s="194">
        <v>41.1</v>
      </c>
      <c r="K26" s="194">
        <v>34.8</v>
      </c>
      <c r="L26" s="194">
        <v>34.8</v>
      </c>
      <c r="M26" s="359"/>
    </row>
    <row r="27" spans="1:13" s="142" customFormat="1" ht="47.25">
      <c r="A27" s="196" t="s">
        <v>13</v>
      </c>
      <c r="B27" s="186">
        <v>809</v>
      </c>
      <c r="C27" s="185" t="s">
        <v>148</v>
      </c>
      <c r="D27" s="185" t="s">
        <v>149</v>
      </c>
      <c r="E27" s="204"/>
      <c r="F27" s="204"/>
      <c r="G27" s="197"/>
      <c r="H27" s="204"/>
      <c r="I27" s="186"/>
      <c r="J27" s="180">
        <f>J28</f>
        <v>2047.6999999999998</v>
      </c>
      <c r="K27" s="180">
        <f>K28</f>
        <v>1815.1999999999998</v>
      </c>
      <c r="L27" s="180">
        <f>L28</f>
        <v>1878.6999999999998</v>
      </c>
      <c r="M27" s="141"/>
    </row>
    <row r="28" spans="1:13" s="144" customFormat="1" ht="17.25" customHeight="1">
      <c r="A28" s="196" t="s">
        <v>120</v>
      </c>
      <c r="B28" s="186">
        <v>809</v>
      </c>
      <c r="C28" s="185" t="s">
        <v>148</v>
      </c>
      <c r="D28" s="185" t="s">
        <v>149</v>
      </c>
      <c r="E28" s="204">
        <v>91</v>
      </c>
      <c r="F28" s="197">
        <v>0</v>
      </c>
      <c r="G28" s="197" t="s">
        <v>86</v>
      </c>
      <c r="H28" s="197" t="s">
        <v>85</v>
      </c>
      <c r="I28" s="186"/>
      <c r="J28" s="180">
        <f>J29+J41+J45</f>
        <v>2047.6999999999998</v>
      </c>
      <c r="K28" s="180">
        <f>K29+K41+K45</f>
        <v>1815.1999999999998</v>
      </c>
      <c r="L28" s="180">
        <f>L29+L41+L45</f>
        <v>1878.6999999999998</v>
      </c>
      <c r="M28" s="143"/>
    </row>
    <row r="29" spans="1:13" s="147" customFormat="1" ht="15.75" customHeight="1">
      <c r="A29" s="196" t="s">
        <v>122</v>
      </c>
      <c r="B29" s="186">
        <v>809</v>
      </c>
      <c r="C29" s="185" t="s">
        <v>148</v>
      </c>
      <c r="D29" s="185" t="s">
        <v>149</v>
      </c>
      <c r="E29" s="197" t="s">
        <v>23</v>
      </c>
      <c r="F29" s="197" t="s">
        <v>33</v>
      </c>
      <c r="G29" s="197" t="s">
        <v>86</v>
      </c>
      <c r="H29" s="197" t="s">
        <v>88</v>
      </c>
      <c r="I29" s="186"/>
      <c r="J29" s="180">
        <f>J30+J33+J37</f>
        <v>1604</v>
      </c>
      <c r="K29" s="180">
        <f>K30+K33+K37</f>
        <v>1634.3999999999999</v>
      </c>
      <c r="L29" s="180">
        <f>L30+L33+L37</f>
        <v>1697.8999999999999</v>
      </c>
      <c r="M29" s="143"/>
    </row>
    <row r="30" spans="1:21" s="147" customFormat="1" ht="27.75" customHeight="1">
      <c r="A30" s="196" t="s">
        <v>121</v>
      </c>
      <c r="B30" s="186">
        <v>809</v>
      </c>
      <c r="C30" s="185" t="s">
        <v>148</v>
      </c>
      <c r="D30" s="185" t="s">
        <v>149</v>
      </c>
      <c r="E30" s="204">
        <v>91</v>
      </c>
      <c r="F30" s="234">
        <v>0</v>
      </c>
      <c r="G30" s="197" t="s">
        <v>86</v>
      </c>
      <c r="H30" s="197" t="s">
        <v>88</v>
      </c>
      <c r="I30" s="186">
        <v>120</v>
      </c>
      <c r="J30" s="180">
        <f>J31+J32</f>
        <v>1000.3</v>
      </c>
      <c r="K30" s="180">
        <f>K31+K32</f>
        <v>1010.5999999999999</v>
      </c>
      <c r="L30" s="180">
        <f>L31+L32</f>
        <v>1010.5999999999999</v>
      </c>
      <c r="M30" s="143"/>
      <c r="N30" s="145"/>
      <c r="O30" s="145"/>
      <c r="P30" s="145"/>
      <c r="Q30" s="145"/>
      <c r="R30" s="145"/>
      <c r="S30" s="145"/>
      <c r="T30" s="145"/>
      <c r="U30" s="145"/>
    </row>
    <row r="31" spans="1:14" s="366" customFormat="1" ht="19.5" customHeight="1" hidden="1">
      <c r="A31" s="247" t="s">
        <v>203</v>
      </c>
      <c r="B31" s="193">
        <v>809</v>
      </c>
      <c r="C31" s="192" t="s">
        <v>148</v>
      </c>
      <c r="D31" s="192" t="s">
        <v>149</v>
      </c>
      <c r="E31" s="356" t="s">
        <v>23</v>
      </c>
      <c r="F31" s="356" t="s">
        <v>33</v>
      </c>
      <c r="G31" s="358" t="s">
        <v>86</v>
      </c>
      <c r="H31" s="358" t="s">
        <v>88</v>
      </c>
      <c r="I31" s="193">
        <v>121</v>
      </c>
      <c r="J31" s="194">
        <f>917.9-139-14.7+4.4</f>
        <v>768.5999999999999</v>
      </c>
      <c r="K31" s="194">
        <f>917.9-139</f>
        <v>778.9</v>
      </c>
      <c r="L31" s="194">
        <f>917.9-139</f>
        <v>778.9</v>
      </c>
      <c r="M31" s="364"/>
      <c r="N31" s="365"/>
    </row>
    <row r="32" spans="1:13" s="366" customFormat="1" ht="48" customHeight="1" hidden="1">
      <c r="A32" s="247" t="s">
        <v>205</v>
      </c>
      <c r="B32" s="193">
        <v>809</v>
      </c>
      <c r="C32" s="192" t="s">
        <v>148</v>
      </c>
      <c r="D32" s="192" t="s">
        <v>149</v>
      </c>
      <c r="E32" s="356" t="s">
        <v>23</v>
      </c>
      <c r="F32" s="356" t="s">
        <v>33</v>
      </c>
      <c r="G32" s="358" t="s">
        <v>86</v>
      </c>
      <c r="H32" s="358" t="s">
        <v>88</v>
      </c>
      <c r="I32" s="193">
        <v>129</v>
      </c>
      <c r="J32" s="194">
        <v>231.7</v>
      </c>
      <c r="K32" s="194">
        <v>231.7</v>
      </c>
      <c r="L32" s="194">
        <v>231.7</v>
      </c>
      <c r="M32" s="359"/>
    </row>
    <row r="33" spans="1:13" s="147" customFormat="1" ht="39" customHeight="1">
      <c r="A33" s="196" t="s">
        <v>123</v>
      </c>
      <c r="B33" s="186">
        <v>809</v>
      </c>
      <c r="C33" s="204">
        <v>1</v>
      </c>
      <c r="D33" s="204">
        <v>4</v>
      </c>
      <c r="E33" s="204">
        <v>91</v>
      </c>
      <c r="F33" s="332">
        <v>0</v>
      </c>
      <c r="G33" s="197" t="s">
        <v>86</v>
      </c>
      <c r="H33" s="197" t="s">
        <v>88</v>
      </c>
      <c r="I33" s="205">
        <v>240</v>
      </c>
      <c r="J33" s="180">
        <f>J34+J35+J36</f>
        <v>460.8</v>
      </c>
      <c r="K33" s="180">
        <f>K34+K35</f>
        <v>535.8</v>
      </c>
      <c r="L33" s="180">
        <f>L34+L35</f>
        <v>597.3</v>
      </c>
      <c r="M33" s="148"/>
    </row>
    <row r="34" spans="1:13" s="366" customFormat="1" ht="33" customHeight="1" hidden="1">
      <c r="A34" s="247" t="s">
        <v>155</v>
      </c>
      <c r="B34" s="193">
        <v>809</v>
      </c>
      <c r="C34" s="192" t="s">
        <v>148</v>
      </c>
      <c r="D34" s="192" t="s">
        <v>149</v>
      </c>
      <c r="E34" s="356">
        <v>91</v>
      </c>
      <c r="F34" s="357">
        <v>0</v>
      </c>
      <c r="G34" s="358" t="s">
        <v>86</v>
      </c>
      <c r="H34" s="358" t="s">
        <v>88</v>
      </c>
      <c r="I34" s="193">
        <v>242</v>
      </c>
      <c r="J34" s="194">
        <v>82.5</v>
      </c>
      <c r="K34" s="194">
        <v>82.5</v>
      </c>
      <c r="L34" s="194">
        <v>89.9</v>
      </c>
      <c r="M34" s="359"/>
    </row>
    <row r="35" spans="1:13" s="366" customFormat="1" ht="35.25" customHeight="1" hidden="1">
      <c r="A35" s="247" t="s">
        <v>112</v>
      </c>
      <c r="B35" s="193">
        <v>809</v>
      </c>
      <c r="C35" s="192" t="s">
        <v>148</v>
      </c>
      <c r="D35" s="192" t="s">
        <v>149</v>
      </c>
      <c r="E35" s="356" t="s">
        <v>23</v>
      </c>
      <c r="F35" s="356" t="s">
        <v>33</v>
      </c>
      <c r="G35" s="358" t="s">
        <v>86</v>
      </c>
      <c r="H35" s="358" t="s">
        <v>88</v>
      </c>
      <c r="I35" s="193">
        <v>244</v>
      </c>
      <c r="J35" s="194">
        <f>331+35</f>
        <v>366</v>
      </c>
      <c r="K35" s="194">
        <f>466.5-13.2</f>
        <v>453.3</v>
      </c>
      <c r="L35" s="194">
        <f>530-22.6</f>
        <v>507.4</v>
      </c>
      <c r="M35" s="359"/>
    </row>
    <row r="36" spans="1:13" s="366" customFormat="1" ht="35.25" customHeight="1" hidden="1">
      <c r="A36" s="247"/>
      <c r="B36" s="193"/>
      <c r="C36" s="192"/>
      <c r="D36" s="192"/>
      <c r="E36" s="356"/>
      <c r="F36" s="356"/>
      <c r="G36" s="358"/>
      <c r="H36" s="358"/>
      <c r="I36" s="193">
        <v>247</v>
      </c>
      <c r="J36" s="194">
        <v>12.3</v>
      </c>
      <c r="K36" s="194">
        <v>0</v>
      </c>
      <c r="L36" s="194">
        <v>0</v>
      </c>
      <c r="M36" s="359"/>
    </row>
    <row r="37" spans="1:14" s="147" customFormat="1" ht="19.5" customHeight="1">
      <c r="A37" s="196" t="s">
        <v>124</v>
      </c>
      <c r="B37" s="186">
        <v>809</v>
      </c>
      <c r="C37" s="204">
        <v>1</v>
      </c>
      <c r="D37" s="204">
        <v>4</v>
      </c>
      <c r="E37" s="204">
        <v>91</v>
      </c>
      <c r="F37" s="204" t="s">
        <v>33</v>
      </c>
      <c r="G37" s="197" t="s">
        <v>86</v>
      </c>
      <c r="H37" s="197" t="s">
        <v>88</v>
      </c>
      <c r="I37" s="205">
        <v>850</v>
      </c>
      <c r="J37" s="180">
        <f>J38+J39+J40</f>
        <v>142.9</v>
      </c>
      <c r="K37" s="180">
        <f>K38+K39+K40</f>
        <v>88</v>
      </c>
      <c r="L37" s="180">
        <f>L38+L39+L40</f>
        <v>90</v>
      </c>
      <c r="M37" s="149"/>
      <c r="N37" s="146"/>
    </row>
    <row r="38" spans="1:13" s="366" customFormat="1" ht="16.5" customHeight="1" hidden="1">
      <c r="A38" s="247" t="s">
        <v>95</v>
      </c>
      <c r="B38" s="193">
        <v>809</v>
      </c>
      <c r="C38" s="192" t="s">
        <v>148</v>
      </c>
      <c r="D38" s="192" t="s">
        <v>149</v>
      </c>
      <c r="E38" s="356" t="s">
        <v>23</v>
      </c>
      <c r="F38" s="356" t="s">
        <v>33</v>
      </c>
      <c r="G38" s="358" t="s">
        <v>86</v>
      </c>
      <c r="H38" s="358" t="s">
        <v>88</v>
      </c>
      <c r="I38" s="193">
        <v>851</v>
      </c>
      <c r="J38" s="194">
        <v>0</v>
      </c>
      <c r="K38" s="194">
        <v>0</v>
      </c>
      <c r="L38" s="194">
        <v>0</v>
      </c>
      <c r="M38" s="359"/>
    </row>
    <row r="39" spans="1:13" s="366" customFormat="1" ht="18.75" customHeight="1" hidden="1">
      <c r="A39" s="247" t="s">
        <v>156</v>
      </c>
      <c r="B39" s="193">
        <v>809</v>
      </c>
      <c r="C39" s="192" t="s">
        <v>148</v>
      </c>
      <c r="D39" s="192" t="s">
        <v>149</v>
      </c>
      <c r="E39" s="358" t="s">
        <v>23</v>
      </c>
      <c r="F39" s="358" t="s">
        <v>33</v>
      </c>
      <c r="G39" s="358" t="s">
        <v>86</v>
      </c>
      <c r="H39" s="358" t="s">
        <v>88</v>
      </c>
      <c r="I39" s="193">
        <v>852</v>
      </c>
      <c r="J39" s="194">
        <v>7</v>
      </c>
      <c r="K39" s="194">
        <v>8</v>
      </c>
      <c r="L39" s="194">
        <v>10</v>
      </c>
      <c r="M39" s="359"/>
    </row>
    <row r="40" spans="1:13" s="366" customFormat="1" ht="15" customHeight="1" hidden="1">
      <c r="A40" s="247" t="s">
        <v>100</v>
      </c>
      <c r="B40" s="193">
        <v>809</v>
      </c>
      <c r="C40" s="192" t="s">
        <v>148</v>
      </c>
      <c r="D40" s="192" t="s">
        <v>149</v>
      </c>
      <c r="E40" s="358" t="s">
        <v>23</v>
      </c>
      <c r="F40" s="358" t="s">
        <v>33</v>
      </c>
      <c r="G40" s="358" t="s">
        <v>86</v>
      </c>
      <c r="H40" s="358" t="s">
        <v>88</v>
      </c>
      <c r="I40" s="193">
        <v>853</v>
      </c>
      <c r="J40" s="194">
        <f>130+5+0.9</f>
        <v>135.9</v>
      </c>
      <c r="K40" s="194">
        <v>80</v>
      </c>
      <c r="L40" s="194">
        <v>80</v>
      </c>
      <c r="M40" s="359"/>
    </row>
    <row r="41" spans="1:13" s="293" customFormat="1" ht="49.5" customHeight="1">
      <c r="A41" s="220" t="s">
        <v>242</v>
      </c>
      <c r="B41" s="190">
        <v>809</v>
      </c>
      <c r="C41" s="189" t="s">
        <v>148</v>
      </c>
      <c r="D41" s="189" t="s">
        <v>149</v>
      </c>
      <c r="E41" s="204">
        <v>91</v>
      </c>
      <c r="F41" s="234">
        <v>0</v>
      </c>
      <c r="G41" s="197" t="s">
        <v>86</v>
      </c>
      <c r="H41" s="197" t="s">
        <v>243</v>
      </c>
      <c r="I41" s="190"/>
      <c r="J41" s="180">
        <f>J42</f>
        <v>232.8</v>
      </c>
      <c r="K41" s="180">
        <f>K42</f>
        <v>180.8</v>
      </c>
      <c r="L41" s="180">
        <f>L42</f>
        <v>180.8</v>
      </c>
      <c r="M41" s="181"/>
    </row>
    <row r="42" spans="1:13" s="293" customFormat="1" ht="30" customHeight="1">
      <c r="A42" s="220" t="s">
        <v>244</v>
      </c>
      <c r="B42" s="190">
        <v>809</v>
      </c>
      <c r="C42" s="189" t="s">
        <v>148</v>
      </c>
      <c r="D42" s="189" t="s">
        <v>149</v>
      </c>
      <c r="E42" s="204">
        <v>91</v>
      </c>
      <c r="F42" s="234">
        <v>0</v>
      </c>
      <c r="G42" s="197" t="s">
        <v>86</v>
      </c>
      <c r="H42" s="197" t="s">
        <v>243</v>
      </c>
      <c r="I42" s="190">
        <v>120</v>
      </c>
      <c r="J42" s="180">
        <f>J43+J44</f>
        <v>232.8</v>
      </c>
      <c r="K42" s="180">
        <f>K43+K44</f>
        <v>180.8</v>
      </c>
      <c r="L42" s="180">
        <f>L43+L44</f>
        <v>180.8</v>
      </c>
      <c r="M42" s="181"/>
    </row>
    <row r="43" spans="1:13" s="366" customFormat="1" ht="31.5" customHeight="1" hidden="1">
      <c r="A43" s="361" t="s">
        <v>203</v>
      </c>
      <c r="B43" s="363">
        <v>809</v>
      </c>
      <c r="C43" s="362" t="s">
        <v>148</v>
      </c>
      <c r="D43" s="362" t="s">
        <v>149</v>
      </c>
      <c r="E43" s="356">
        <v>91</v>
      </c>
      <c r="F43" s="357">
        <v>0</v>
      </c>
      <c r="G43" s="358" t="s">
        <v>86</v>
      </c>
      <c r="H43" s="358" t="s">
        <v>243</v>
      </c>
      <c r="I43" s="363">
        <v>121</v>
      </c>
      <c r="J43" s="194">
        <v>178.4</v>
      </c>
      <c r="K43" s="194">
        <v>139</v>
      </c>
      <c r="L43" s="194">
        <v>139</v>
      </c>
      <c r="M43" s="359"/>
    </row>
    <row r="44" spans="1:13" s="366" customFormat="1" ht="54" customHeight="1" hidden="1">
      <c r="A44" s="361" t="s">
        <v>205</v>
      </c>
      <c r="B44" s="363">
        <v>809</v>
      </c>
      <c r="C44" s="362" t="s">
        <v>148</v>
      </c>
      <c r="D44" s="362" t="s">
        <v>149</v>
      </c>
      <c r="E44" s="356">
        <v>91</v>
      </c>
      <c r="F44" s="357">
        <v>0</v>
      </c>
      <c r="G44" s="358" t="s">
        <v>86</v>
      </c>
      <c r="H44" s="358" t="s">
        <v>243</v>
      </c>
      <c r="I44" s="363">
        <v>129</v>
      </c>
      <c r="J44" s="194">
        <v>54.4</v>
      </c>
      <c r="K44" s="194">
        <v>41.8</v>
      </c>
      <c r="L44" s="194">
        <v>41.8</v>
      </c>
      <c r="M44" s="359"/>
    </row>
    <row r="45" spans="1:13" s="152" customFormat="1" ht="80.25" customHeight="1">
      <c r="A45" s="196" t="s">
        <v>158</v>
      </c>
      <c r="B45" s="186">
        <v>809</v>
      </c>
      <c r="C45" s="185" t="s">
        <v>148</v>
      </c>
      <c r="D45" s="185" t="s">
        <v>149</v>
      </c>
      <c r="E45" s="204">
        <v>91</v>
      </c>
      <c r="F45" s="197">
        <v>0</v>
      </c>
      <c r="G45" s="197" t="s">
        <v>86</v>
      </c>
      <c r="H45" s="197" t="s">
        <v>125</v>
      </c>
      <c r="I45" s="186"/>
      <c r="J45" s="180">
        <f>J47+J51+J49</f>
        <v>210.89999999999998</v>
      </c>
      <c r="K45" s="180">
        <f>K47+K51+K49</f>
        <v>0</v>
      </c>
      <c r="L45" s="180">
        <f>L47+L51+L49</f>
        <v>0</v>
      </c>
      <c r="M45" s="143"/>
    </row>
    <row r="46" spans="1:13" s="152" customFormat="1" ht="37.5" customHeight="1">
      <c r="A46" s="196" t="s">
        <v>126</v>
      </c>
      <c r="B46" s="186">
        <v>809</v>
      </c>
      <c r="C46" s="204">
        <v>1</v>
      </c>
      <c r="D46" s="204">
        <v>4</v>
      </c>
      <c r="E46" s="204">
        <v>91</v>
      </c>
      <c r="F46" s="197" t="s">
        <v>33</v>
      </c>
      <c r="G46" s="197" t="s">
        <v>86</v>
      </c>
      <c r="H46" s="197" t="s">
        <v>127</v>
      </c>
      <c r="I46" s="205"/>
      <c r="J46" s="180">
        <f>J47</f>
        <v>71.4</v>
      </c>
      <c r="K46" s="180">
        <f>K47</f>
        <v>0</v>
      </c>
      <c r="L46" s="180">
        <f>L47</f>
        <v>0</v>
      </c>
      <c r="M46" s="143"/>
    </row>
    <row r="47" spans="1:13" s="248" customFormat="1" ht="15.75">
      <c r="A47" s="196" t="s">
        <v>25</v>
      </c>
      <c r="B47" s="186">
        <v>809</v>
      </c>
      <c r="C47" s="204">
        <v>1</v>
      </c>
      <c r="D47" s="204">
        <v>4</v>
      </c>
      <c r="E47" s="204">
        <v>91</v>
      </c>
      <c r="F47" s="197" t="s">
        <v>33</v>
      </c>
      <c r="G47" s="197" t="s">
        <v>86</v>
      </c>
      <c r="H47" s="197" t="s">
        <v>127</v>
      </c>
      <c r="I47" s="205">
        <v>540</v>
      </c>
      <c r="J47" s="180">
        <v>71.4</v>
      </c>
      <c r="K47" s="180">
        <v>0</v>
      </c>
      <c r="L47" s="180">
        <v>0</v>
      </c>
      <c r="M47" s="181"/>
    </row>
    <row r="48" spans="1:13" s="152" customFormat="1" ht="99" customHeight="1">
      <c r="A48" s="220" t="s">
        <v>195</v>
      </c>
      <c r="B48" s="186">
        <v>809</v>
      </c>
      <c r="C48" s="204">
        <v>1</v>
      </c>
      <c r="D48" s="204">
        <v>4</v>
      </c>
      <c r="E48" s="197" t="s">
        <v>23</v>
      </c>
      <c r="F48" s="197" t="s">
        <v>33</v>
      </c>
      <c r="G48" s="197" t="s">
        <v>86</v>
      </c>
      <c r="H48" s="197" t="s">
        <v>130</v>
      </c>
      <c r="I48" s="205"/>
      <c r="J48" s="180">
        <f>J49</f>
        <v>43.2</v>
      </c>
      <c r="K48" s="180">
        <f>K49</f>
        <v>0</v>
      </c>
      <c r="L48" s="180">
        <f>L49</f>
        <v>0</v>
      </c>
      <c r="M48" s="143"/>
    </row>
    <row r="49" spans="1:13" s="248" customFormat="1" ht="15.75">
      <c r="A49" s="196" t="s">
        <v>25</v>
      </c>
      <c r="B49" s="186">
        <v>809</v>
      </c>
      <c r="C49" s="204">
        <v>1</v>
      </c>
      <c r="D49" s="204">
        <v>4</v>
      </c>
      <c r="E49" s="197" t="s">
        <v>23</v>
      </c>
      <c r="F49" s="197" t="s">
        <v>33</v>
      </c>
      <c r="G49" s="197" t="s">
        <v>86</v>
      </c>
      <c r="H49" s="197" t="s">
        <v>130</v>
      </c>
      <c r="I49" s="205">
        <v>540</v>
      </c>
      <c r="J49" s="180">
        <v>43.2</v>
      </c>
      <c r="K49" s="180">
        <v>0</v>
      </c>
      <c r="L49" s="180">
        <v>0</v>
      </c>
      <c r="M49" s="181"/>
    </row>
    <row r="50" spans="1:13" s="152" customFormat="1" ht="63" customHeight="1">
      <c r="A50" s="196" t="s">
        <v>128</v>
      </c>
      <c r="B50" s="186">
        <v>809</v>
      </c>
      <c r="C50" s="204">
        <v>1</v>
      </c>
      <c r="D50" s="204">
        <v>4</v>
      </c>
      <c r="E50" s="197" t="s">
        <v>23</v>
      </c>
      <c r="F50" s="197" t="s">
        <v>33</v>
      </c>
      <c r="G50" s="197" t="s">
        <v>86</v>
      </c>
      <c r="H50" s="197" t="s">
        <v>129</v>
      </c>
      <c r="I50" s="205"/>
      <c r="J50" s="180">
        <f>J51</f>
        <v>96.3</v>
      </c>
      <c r="K50" s="180">
        <f>K51</f>
        <v>0</v>
      </c>
      <c r="L50" s="180">
        <f>L51</f>
        <v>0</v>
      </c>
      <c r="M50" s="143"/>
    </row>
    <row r="51" spans="1:13" s="248" customFormat="1" ht="15.75">
      <c r="A51" s="196" t="s">
        <v>25</v>
      </c>
      <c r="B51" s="186">
        <v>809</v>
      </c>
      <c r="C51" s="204">
        <v>1</v>
      </c>
      <c r="D51" s="204">
        <v>4</v>
      </c>
      <c r="E51" s="197" t="s">
        <v>23</v>
      </c>
      <c r="F51" s="197" t="s">
        <v>33</v>
      </c>
      <c r="G51" s="197" t="s">
        <v>86</v>
      </c>
      <c r="H51" s="197" t="s">
        <v>129</v>
      </c>
      <c r="I51" s="205">
        <v>540</v>
      </c>
      <c r="J51" s="180">
        <v>96.3</v>
      </c>
      <c r="K51" s="180">
        <v>0</v>
      </c>
      <c r="L51" s="180">
        <v>0</v>
      </c>
      <c r="M51" s="181"/>
    </row>
    <row r="52" spans="1:13" s="153" customFormat="1" ht="33" customHeight="1">
      <c r="A52" s="196" t="s">
        <v>159</v>
      </c>
      <c r="B52" s="186">
        <v>809</v>
      </c>
      <c r="C52" s="185" t="s">
        <v>148</v>
      </c>
      <c r="D52" s="185" t="s">
        <v>160</v>
      </c>
      <c r="E52" s="197"/>
      <c r="F52" s="197"/>
      <c r="G52" s="197"/>
      <c r="H52" s="197"/>
      <c r="I52" s="186"/>
      <c r="J52" s="180">
        <f>J53</f>
        <v>25.3</v>
      </c>
      <c r="K52" s="180">
        <f aca="true" t="shared" si="1" ref="K52:L54">K53</f>
        <v>0</v>
      </c>
      <c r="L52" s="180">
        <f t="shared" si="1"/>
        <v>0</v>
      </c>
      <c r="M52" s="141"/>
    </row>
    <row r="53" spans="1:13" s="152" customFormat="1" ht="78" customHeight="1">
      <c r="A53" s="196" t="s">
        <v>158</v>
      </c>
      <c r="B53" s="186">
        <v>809</v>
      </c>
      <c r="C53" s="185" t="s">
        <v>148</v>
      </c>
      <c r="D53" s="185" t="s">
        <v>160</v>
      </c>
      <c r="E53" s="197" t="s">
        <v>23</v>
      </c>
      <c r="F53" s="197" t="s">
        <v>33</v>
      </c>
      <c r="G53" s="197" t="s">
        <v>86</v>
      </c>
      <c r="H53" s="197" t="s">
        <v>132</v>
      </c>
      <c r="I53" s="186"/>
      <c r="J53" s="180">
        <f>J54</f>
        <v>25.3</v>
      </c>
      <c r="K53" s="180">
        <f t="shared" si="1"/>
        <v>0</v>
      </c>
      <c r="L53" s="180">
        <f t="shared" si="1"/>
        <v>0</v>
      </c>
      <c r="M53" s="143"/>
    </row>
    <row r="54" spans="1:13" s="152" customFormat="1" ht="30.75" customHeight="1">
      <c r="A54" s="196" t="s">
        <v>131</v>
      </c>
      <c r="B54" s="186">
        <v>809</v>
      </c>
      <c r="C54" s="204">
        <v>1</v>
      </c>
      <c r="D54" s="204">
        <v>6</v>
      </c>
      <c r="E54" s="197" t="s">
        <v>23</v>
      </c>
      <c r="F54" s="197" t="s">
        <v>33</v>
      </c>
      <c r="G54" s="197" t="s">
        <v>86</v>
      </c>
      <c r="H54" s="197" t="s">
        <v>132</v>
      </c>
      <c r="I54" s="205"/>
      <c r="J54" s="180">
        <f>J55</f>
        <v>25.3</v>
      </c>
      <c r="K54" s="180">
        <f t="shared" si="1"/>
        <v>0</v>
      </c>
      <c r="L54" s="180">
        <f t="shared" si="1"/>
        <v>0</v>
      </c>
      <c r="M54" s="143"/>
    </row>
    <row r="55" spans="1:13" s="250" customFormat="1" ht="18.75" customHeight="1">
      <c r="A55" s="196" t="s">
        <v>25</v>
      </c>
      <c r="B55" s="186">
        <v>809</v>
      </c>
      <c r="C55" s="204">
        <v>1</v>
      </c>
      <c r="D55" s="204">
        <v>6</v>
      </c>
      <c r="E55" s="197" t="s">
        <v>23</v>
      </c>
      <c r="F55" s="197" t="s">
        <v>33</v>
      </c>
      <c r="G55" s="197" t="s">
        <v>86</v>
      </c>
      <c r="H55" s="197" t="s">
        <v>132</v>
      </c>
      <c r="I55" s="205">
        <v>540</v>
      </c>
      <c r="J55" s="180">
        <v>25.3</v>
      </c>
      <c r="K55" s="180">
        <v>0</v>
      </c>
      <c r="L55" s="180">
        <v>0</v>
      </c>
      <c r="M55" s="249"/>
    </row>
    <row r="56" spans="1:13" s="393" customFormat="1" ht="18.75" customHeight="1">
      <c r="A56" s="220" t="s">
        <v>280</v>
      </c>
      <c r="B56" s="186">
        <v>809</v>
      </c>
      <c r="C56" s="204">
        <v>1</v>
      </c>
      <c r="D56" s="204">
        <v>7</v>
      </c>
      <c r="E56" s="197"/>
      <c r="F56" s="197"/>
      <c r="G56" s="197"/>
      <c r="H56" s="197"/>
      <c r="I56" s="205"/>
      <c r="J56" s="180">
        <f aca="true" t="shared" si="2" ref="J56:L58">J57</f>
        <v>196.6</v>
      </c>
      <c r="K56" s="180">
        <f t="shared" si="2"/>
        <v>0</v>
      </c>
      <c r="L56" s="180">
        <f t="shared" si="2"/>
        <v>0</v>
      </c>
      <c r="M56" s="375"/>
    </row>
    <row r="57" spans="1:13" s="393" customFormat="1" ht="18.75" customHeight="1">
      <c r="A57" s="220" t="s">
        <v>281</v>
      </c>
      <c r="B57" s="186">
        <v>809</v>
      </c>
      <c r="C57" s="204">
        <v>1</v>
      </c>
      <c r="D57" s="204">
        <v>7</v>
      </c>
      <c r="E57" s="197" t="s">
        <v>282</v>
      </c>
      <c r="F57" s="197" t="s">
        <v>33</v>
      </c>
      <c r="G57" s="197" t="s">
        <v>86</v>
      </c>
      <c r="H57" s="197" t="s">
        <v>85</v>
      </c>
      <c r="I57" s="205"/>
      <c r="J57" s="180">
        <f t="shared" si="2"/>
        <v>196.6</v>
      </c>
      <c r="K57" s="180">
        <f t="shared" si="2"/>
        <v>0</v>
      </c>
      <c r="L57" s="180">
        <f t="shared" si="2"/>
        <v>0</v>
      </c>
      <c r="M57" s="375"/>
    </row>
    <row r="58" spans="1:13" s="393" customFormat="1" ht="18.75" customHeight="1">
      <c r="A58" s="220" t="s">
        <v>283</v>
      </c>
      <c r="B58" s="186">
        <v>809</v>
      </c>
      <c r="C58" s="204">
        <v>1</v>
      </c>
      <c r="D58" s="204">
        <v>7</v>
      </c>
      <c r="E58" s="197" t="s">
        <v>282</v>
      </c>
      <c r="F58" s="197" t="s">
        <v>284</v>
      </c>
      <c r="G58" s="197" t="s">
        <v>86</v>
      </c>
      <c r="H58" s="197" t="s">
        <v>285</v>
      </c>
      <c r="I58" s="205"/>
      <c r="J58" s="180">
        <f t="shared" si="2"/>
        <v>196.6</v>
      </c>
      <c r="K58" s="180">
        <f t="shared" si="2"/>
        <v>0</v>
      </c>
      <c r="L58" s="180">
        <f t="shared" si="2"/>
        <v>0</v>
      </c>
      <c r="M58" s="375"/>
    </row>
    <row r="59" spans="1:13" s="393" customFormat="1" ht="18.75" customHeight="1">
      <c r="A59" s="220" t="s">
        <v>286</v>
      </c>
      <c r="B59" s="186">
        <v>809</v>
      </c>
      <c r="C59" s="204">
        <v>1</v>
      </c>
      <c r="D59" s="204">
        <v>7</v>
      </c>
      <c r="E59" s="197" t="s">
        <v>282</v>
      </c>
      <c r="F59" s="197" t="s">
        <v>284</v>
      </c>
      <c r="G59" s="197" t="s">
        <v>86</v>
      </c>
      <c r="H59" s="197" t="s">
        <v>285</v>
      </c>
      <c r="I59" s="205">
        <v>880</v>
      </c>
      <c r="J59" s="180">
        <f>60+136.6</f>
        <v>196.6</v>
      </c>
      <c r="K59" s="180">
        <v>0</v>
      </c>
      <c r="L59" s="180">
        <v>0</v>
      </c>
      <c r="M59" s="375"/>
    </row>
    <row r="60" spans="1:13" s="144" customFormat="1" ht="15.75">
      <c r="A60" s="196" t="s">
        <v>4</v>
      </c>
      <c r="B60" s="186">
        <v>809</v>
      </c>
      <c r="C60" s="185" t="s">
        <v>148</v>
      </c>
      <c r="D60" s="185" t="s">
        <v>161</v>
      </c>
      <c r="E60" s="197"/>
      <c r="F60" s="197"/>
      <c r="G60" s="197"/>
      <c r="H60" s="197"/>
      <c r="I60" s="186"/>
      <c r="J60" s="180">
        <f aca="true" t="shared" si="3" ref="J60:L61">J61</f>
        <v>0</v>
      </c>
      <c r="K60" s="180">
        <f t="shared" si="3"/>
        <v>1.1</v>
      </c>
      <c r="L60" s="180">
        <f t="shared" si="3"/>
        <v>1.1</v>
      </c>
      <c r="M60" s="143"/>
    </row>
    <row r="61" spans="1:13" s="144" customFormat="1" ht="15.75">
      <c r="A61" s="196" t="s">
        <v>27</v>
      </c>
      <c r="B61" s="186">
        <v>809</v>
      </c>
      <c r="C61" s="253">
        <v>1</v>
      </c>
      <c r="D61" s="253">
        <v>11</v>
      </c>
      <c r="E61" s="197" t="s">
        <v>117</v>
      </c>
      <c r="F61" s="197" t="s">
        <v>133</v>
      </c>
      <c r="G61" s="197" t="s">
        <v>86</v>
      </c>
      <c r="H61" s="197" t="s">
        <v>85</v>
      </c>
      <c r="I61" s="205"/>
      <c r="J61" s="180">
        <f t="shared" si="3"/>
        <v>0</v>
      </c>
      <c r="K61" s="180">
        <f t="shared" si="3"/>
        <v>1.1</v>
      </c>
      <c r="L61" s="180">
        <f t="shared" si="3"/>
        <v>1.1</v>
      </c>
      <c r="M61" s="143"/>
    </row>
    <row r="62" spans="1:13" s="250" customFormat="1" ht="15.75">
      <c r="A62" s="196" t="s">
        <v>24</v>
      </c>
      <c r="B62" s="186">
        <v>809</v>
      </c>
      <c r="C62" s="253">
        <v>1</v>
      </c>
      <c r="D62" s="253">
        <v>11</v>
      </c>
      <c r="E62" s="197" t="s">
        <v>117</v>
      </c>
      <c r="F62" s="197" t="s">
        <v>133</v>
      </c>
      <c r="G62" s="197" t="s">
        <v>86</v>
      </c>
      <c r="H62" s="197" t="s">
        <v>85</v>
      </c>
      <c r="I62" s="205">
        <v>870</v>
      </c>
      <c r="J62" s="180">
        <v>0</v>
      </c>
      <c r="K62" s="180">
        <v>1.1</v>
      </c>
      <c r="L62" s="180">
        <v>1.1</v>
      </c>
      <c r="M62" s="249"/>
    </row>
    <row r="63" spans="1:13" s="144" customFormat="1" ht="17.25" customHeight="1">
      <c r="A63" s="196" t="s">
        <v>5</v>
      </c>
      <c r="B63" s="186">
        <v>809</v>
      </c>
      <c r="C63" s="185" t="s">
        <v>148</v>
      </c>
      <c r="D63" s="185" t="s">
        <v>162</v>
      </c>
      <c r="E63" s="197"/>
      <c r="F63" s="197"/>
      <c r="G63" s="197"/>
      <c r="H63" s="197"/>
      <c r="I63" s="186"/>
      <c r="J63" s="180">
        <f>J66+J69+J72+J75+J77+J79+J81</f>
        <v>512.6</v>
      </c>
      <c r="K63" s="180">
        <f>K66+K69+K72+K75+K77+K79+K81</f>
        <v>192</v>
      </c>
      <c r="L63" s="180">
        <f>L66+L69+L72+L75+L77+L79+L81</f>
        <v>212</v>
      </c>
      <c r="M63" s="143"/>
    </row>
    <row r="64" spans="1:13" s="144" customFormat="1" ht="23.25" customHeight="1">
      <c r="A64" s="196" t="s">
        <v>122</v>
      </c>
      <c r="B64" s="186">
        <v>809</v>
      </c>
      <c r="C64" s="204">
        <v>1</v>
      </c>
      <c r="D64" s="204">
        <v>13</v>
      </c>
      <c r="E64" s="197" t="s">
        <v>23</v>
      </c>
      <c r="F64" s="197" t="s">
        <v>33</v>
      </c>
      <c r="G64" s="197" t="s">
        <v>86</v>
      </c>
      <c r="H64" s="197" t="s">
        <v>88</v>
      </c>
      <c r="I64" s="205"/>
      <c r="J64" s="180">
        <f aca="true" t="shared" si="4" ref="J64:L65">J65</f>
        <v>167.5</v>
      </c>
      <c r="K64" s="180">
        <f t="shared" si="4"/>
        <v>100</v>
      </c>
      <c r="L64" s="180">
        <f t="shared" si="4"/>
        <v>100</v>
      </c>
      <c r="M64" s="143"/>
    </row>
    <row r="65" spans="1:13" s="144" customFormat="1" ht="37.5" customHeight="1">
      <c r="A65" s="196" t="s">
        <v>123</v>
      </c>
      <c r="B65" s="186">
        <v>809</v>
      </c>
      <c r="C65" s="204">
        <v>1</v>
      </c>
      <c r="D65" s="204">
        <v>13</v>
      </c>
      <c r="E65" s="197" t="s">
        <v>23</v>
      </c>
      <c r="F65" s="197" t="s">
        <v>33</v>
      </c>
      <c r="G65" s="197" t="s">
        <v>86</v>
      </c>
      <c r="H65" s="197" t="s">
        <v>88</v>
      </c>
      <c r="I65" s="205">
        <v>240</v>
      </c>
      <c r="J65" s="180">
        <f t="shared" si="4"/>
        <v>167.5</v>
      </c>
      <c r="K65" s="180">
        <f t="shared" si="4"/>
        <v>100</v>
      </c>
      <c r="L65" s="180">
        <f t="shared" si="4"/>
        <v>100</v>
      </c>
      <c r="M65" s="143"/>
    </row>
    <row r="66" spans="1:13" s="360" customFormat="1" ht="40.5" customHeight="1" hidden="1">
      <c r="A66" s="247" t="s">
        <v>94</v>
      </c>
      <c r="B66" s="193">
        <v>809</v>
      </c>
      <c r="C66" s="356">
        <v>1</v>
      </c>
      <c r="D66" s="356">
        <v>13</v>
      </c>
      <c r="E66" s="358" t="s">
        <v>23</v>
      </c>
      <c r="F66" s="358" t="s">
        <v>33</v>
      </c>
      <c r="G66" s="358" t="s">
        <v>86</v>
      </c>
      <c r="H66" s="358" t="s">
        <v>88</v>
      </c>
      <c r="I66" s="367">
        <v>244</v>
      </c>
      <c r="J66" s="194">
        <f>70+3.7+85.8+8</f>
        <v>167.5</v>
      </c>
      <c r="K66" s="194">
        <v>100</v>
      </c>
      <c r="L66" s="194">
        <v>100</v>
      </c>
      <c r="M66" s="359"/>
    </row>
    <row r="67" spans="1:13" s="144" customFormat="1" ht="41.25" customHeight="1">
      <c r="A67" s="333" t="s">
        <v>220</v>
      </c>
      <c r="B67" s="251">
        <v>809</v>
      </c>
      <c r="C67" s="204">
        <v>1</v>
      </c>
      <c r="D67" s="204">
        <v>13</v>
      </c>
      <c r="E67" s="197" t="s">
        <v>23</v>
      </c>
      <c r="F67" s="197" t="s">
        <v>33</v>
      </c>
      <c r="G67" s="197" t="s">
        <v>86</v>
      </c>
      <c r="H67" s="197" t="s">
        <v>221</v>
      </c>
      <c r="I67" s="205"/>
      <c r="J67" s="180">
        <f aca="true" t="shared" si="5" ref="J67:L68">J68</f>
        <v>10</v>
      </c>
      <c r="K67" s="180">
        <f t="shared" si="5"/>
        <v>10</v>
      </c>
      <c r="L67" s="180">
        <f t="shared" si="5"/>
        <v>10</v>
      </c>
      <c r="M67" s="143"/>
    </row>
    <row r="68" spans="1:13" s="144" customFormat="1" ht="39.75" customHeight="1">
      <c r="A68" s="333" t="s">
        <v>222</v>
      </c>
      <c r="B68" s="251">
        <v>809</v>
      </c>
      <c r="C68" s="204">
        <v>1</v>
      </c>
      <c r="D68" s="204">
        <v>13</v>
      </c>
      <c r="E68" s="197" t="s">
        <v>23</v>
      </c>
      <c r="F68" s="197" t="s">
        <v>33</v>
      </c>
      <c r="G68" s="197" t="s">
        <v>86</v>
      </c>
      <c r="H68" s="197" t="s">
        <v>221</v>
      </c>
      <c r="I68" s="205">
        <v>240</v>
      </c>
      <c r="J68" s="180">
        <f t="shared" si="5"/>
        <v>10</v>
      </c>
      <c r="K68" s="180">
        <f t="shared" si="5"/>
        <v>10</v>
      </c>
      <c r="L68" s="180">
        <f t="shared" si="5"/>
        <v>10</v>
      </c>
      <c r="M68" s="143"/>
    </row>
    <row r="69" spans="1:13" s="360" customFormat="1" ht="34.5" customHeight="1" hidden="1">
      <c r="A69" s="368" t="s">
        <v>94</v>
      </c>
      <c r="B69" s="265">
        <v>809</v>
      </c>
      <c r="C69" s="356">
        <v>1</v>
      </c>
      <c r="D69" s="356">
        <v>13</v>
      </c>
      <c r="E69" s="358" t="s">
        <v>23</v>
      </c>
      <c r="F69" s="358" t="s">
        <v>33</v>
      </c>
      <c r="G69" s="358" t="s">
        <v>86</v>
      </c>
      <c r="H69" s="358" t="s">
        <v>221</v>
      </c>
      <c r="I69" s="367">
        <v>244</v>
      </c>
      <c r="J69" s="194">
        <v>10</v>
      </c>
      <c r="K69" s="194">
        <v>10</v>
      </c>
      <c r="L69" s="194">
        <v>10</v>
      </c>
      <c r="M69" s="359"/>
    </row>
    <row r="70" spans="1:13" s="144" customFormat="1" ht="24.75" customHeight="1">
      <c r="A70" s="333" t="s">
        <v>223</v>
      </c>
      <c r="B70" s="251">
        <v>809</v>
      </c>
      <c r="C70" s="204">
        <v>1</v>
      </c>
      <c r="D70" s="204">
        <v>13</v>
      </c>
      <c r="E70" s="197" t="s">
        <v>23</v>
      </c>
      <c r="F70" s="197" t="s">
        <v>33</v>
      </c>
      <c r="G70" s="197" t="s">
        <v>86</v>
      </c>
      <c r="H70" s="197" t="s">
        <v>224</v>
      </c>
      <c r="I70" s="205"/>
      <c r="J70" s="180">
        <f aca="true" t="shared" si="6" ref="J70:L71">J71</f>
        <v>0</v>
      </c>
      <c r="K70" s="180">
        <f t="shared" si="6"/>
        <v>80</v>
      </c>
      <c r="L70" s="180">
        <f t="shared" si="6"/>
        <v>100</v>
      </c>
      <c r="M70" s="143"/>
    </row>
    <row r="71" spans="1:13" s="144" customFormat="1" ht="36.75" customHeight="1">
      <c r="A71" s="333" t="s">
        <v>222</v>
      </c>
      <c r="B71" s="251">
        <v>809</v>
      </c>
      <c r="C71" s="204">
        <v>1</v>
      </c>
      <c r="D71" s="204">
        <v>13</v>
      </c>
      <c r="E71" s="197" t="s">
        <v>23</v>
      </c>
      <c r="F71" s="197" t="s">
        <v>33</v>
      </c>
      <c r="G71" s="197" t="s">
        <v>86</v>
      </c>
      <c r="H71" s="197" t="s">
        <v>224</v>
      </c>
      <c r="I71" s="205">
        <v>240</v>
      </c>
      <c r="J71" s="180">
        <f t="shared" si="6"/>
        <v>0</v>
      </c>
      <c r="K71" s="180">
        <f t="shared" si="6"/>
        <v>80</v>
      </c>
      <c r="L71" s="180">
        <f t="shared" si="6"/>
        <v>100</v>
      </c>
      <c r="M71" s="143"/>
    </row>
    <row r="72" spans="1:13" s="360" customFormat="1" ht="39" customHeight="1" hidden="1">
      <c r="A72" s="368" t="s">
        <v>94</v>
      </c>
      <c r="B72" s="265">
        <v>809</v>
      </c>
      <c r="C72" s="356">
        <v>1</v>
      </c>
      <c r="D72" s="356">
        <v>13</v>
      </c>
      <c r="E72" s="358" t="s">
        <v>23</v>
      </c>
      <c r="F72" s="358" t="s">
        <v>33</v>
      </c>
      <c r="G72" s="358" t="s">
        <v>86</v>
      </c>
      <c r="H72" s="358" t="s">
        <v>224</v>
      </c>
      <c r="I72" s="367">
        <v>244</v>
      </c>
      <c r="J72" s="194">
        <f>70-70</f>
        <v>0</v>
      </c>
      <c r="K72" s="194">
        <v>80</v>
      </c>
      <c r="L72" s="194">
        <v>100</v>
      </c>
      <c r="M72" s="359"/>
    </row>
    <row r="73" spans="1:13" s="144" customFormat="1" ht="24.75" customHeight="1">
      <c r="A73" s="196" t="s">
        <v>200</v>
      </c>
      <c r="B73" s="186">
        <v>809</v>
      </c>
      <c r="C73" s="204">
        <v>1</v>
      </c>
      <c r="D73" s="204">
        <v>13</v>
      </c>
      <c r="E73" s="197" t="s">
        <v>23</v>
      </c>
      <c r="F73" s="197" t="s">
        <v>33</v>
      </c>
      <c r="G73" s="197" t="s">
        <v>86</v>
      </c>
      <c r="H73" s="197" t="s">
        <v>201</v>
      </c>
      <c r="I73" s="205"/>
      <c r="J73" s="180">
        <f aca="true" t="shared" si="7" ref="J73:L74">J74</f>
        <v>2</v>
      </c>
      <c r="K73" s="180">
        <f t="shared" si="7"/>
        <v>2</v>
      </c>
      <c r="L73" s="180">
        <f t="shared" si="7"/>
        <v>2</v>
      </c>
      <c r="M73" s="143"/>
    </row>
    <row r="74" spans="1:13" s="144" customFormat="1" ht="35.25" customHeight="1">
      <c r="A74" s="196" t="s">
        <v>94</v>
      </c>
      <c r="B74" s="186">
        <v>809</v>
      </c>
      <c r="C74" s="204">
        <v>1</v>
      </c>
      <c r="D74" s="204">
        <v>13</v>
      </c>
      <c r="E74" s="197" t="s">
        <v>23</v>
      </c>
      <c r="F74" s="197" t="s">
        <v>33</v>
      </c>
      <c r="G74" s="197" t="s">
        <v>86</v>
      </c>
      <c r="H74" s="197" t="s">
        <v>201</v>
      </c>
      <c r="I74" s="205">
        <v>240</v>
      </c>
      <c r="J74" s="180">
        <f t="shared" si="7"/>
        <v>2</v>
      </c>
      <c r="K74" s="180">
        <f t="shared" si="7"/>
        <v>2</v>
      </c>
      <c r="L74" s="180">
        <f t="shared" si="7"/>
        <v>2</v>
      </c>
      <c r="M74" s="143"/>
    </row>
    <row r="75" spans="1:13" s="360" customFormat="1" ht="36" customHeight="1" hidden="1">
      <c r="A75" s="247" t="s">
        <v>94</v>
      </c>
      <c r="B75" s="193">
        <v>809</v>
      </c>
      <c r="C75" s="356">
        <v>1</v>
      </c>
      <c r="D75" s="356">
        <v>13</v>
      </c>
      <c r="E75" s="358" t="s">
        <v>23</v>
      </c>
      <c r="F75" s="358" t="s">
        <v>33</v>
      </c>
      <c r="G75" s="358" t="s">
        <v>86</v>
      </c>
      <c r="H75" s="358" t="s">
        <v>201</v>
      </c>
      <c r="I75" s="367">
        <v>244</v>
      </c>
      <c r="J75" s="194">
        <v>2</v>
      </c>
      <c r="K75" s="194">
        <v>2</v>
      </c>
      <c r="L75" s="194">
        <v>2</v>
      </c>
      <c r="M75" s="359"/>
    </row>
    <row r="76" spans="1:13" s="144" customFormat="1" ht="64.5" customHeight="1">
      <c r="A76" s="196" t="s">
        <v>134</v>
      </c>
      <c r="B76" s="186">
        <v>809</v>
      </c>
      <c r="C76" s="204">
        <v>1</v>
      </c>
      <c r="D76" s="204">
        <v>13</v>
      </c>
      <c r="E76" s="197" t="s">
        <v>23</v>
      </c>
      <c r="F76" s="197" t="s">
        <v>33</v>
      </c>
      <c r="G76" s="197" t="s">
        <v>86</v>
      </c>
      <c r="H76" s="197" t="s">
        <v>135</v>
      </c>
      <c r="I76" s="205"/>
      <c r="J76" s="180">
        <f>J77</f>
        <v>38.8</v>
      </c>
      <c r="K76" s="180">
        <f>K77</f>
        <v>0</v>
      </c>
      <c r="L76" s="180">
        <f>L77</f>
        <v>0</v>
      </c>
      <c r="M76" s="143"/>
    </row>
    <row r="77" spans="1:13" s="144" customFormat="1" ht="24" customHeight="1">
      <c r="A77" s="196" t="s">
        <v>25</v>
      </c>
      <c r="B77" s="186">
        <v>809</v>
      </c>
      <c r="C77" s="204">
        <v>1</v>
      </c>
      <c r="D77" s="204">
        <v>13</v>
      </c>
      <c r="E77" s="197" t="s">
        <v>23</v>
      </c>
      <c r="F77" s="197" t="s">
        <v>33</v>
      </c>
      <c r="G77" s="197" t="s">
        <v>86</v>
      </c>
      <c r="H77" s="197" t="s">
        <v>135</v>
      </c>
      <c r="I77" s="205">
        <v>540</v>
      </c>
      <c r="J77" s="180">
        <v>38.8</v>
      </c>
      <c r="K77" s="180">
        <v>0</v>
      </c>
      <c r="L77" s="180">
        <v>0</v>
      </c>
      <c r="M77" s="143"/>
    </row>
    <row r="78" spans="1:13" s="144" customFormat="1" ht="55.5" customHeight="1">
      <c r="A78" s="220" t="s">
        <v>196</v>
      </c>
      <c r="B78" s="251">
        <v>809</v>
      </c>
      <c r="C78" s="204">
        <v>1</v>
      </c>
      <c r="D78" s="204">
        <v>13</v>
      </c>
      <c r="E78" s="197" t="s">
        <v>23</v>
      </c>
      <c r="F78" s="197" t="s">
        <v>33</v>
      </c>
      <c r="G78" s="197" t="s">
        <v>86</v>
      </c>
      <c r="H78" s="197" t="s">
        <v>197</v>
      </c>
      <c r="I78" s="205"/>
      <c r="J78" s="180">
        <f>J79</f>
        <v>293.9</v>
      </c>
      <c r="K78" s="180">
        <f>K79</f>
        <v>0</v>
      </c>
      <c r="L78" s="180">
        <f>L79</f>
        <v>0</v>
      </c>
      <c r="M78" s="143"/>
    </row>
    <row r="79" spans="1:13" s="144" customFormat="1" ht="21.75" customHeight="1">
      <c r="A79" s="220" t="s">
        <v>25</v>
      </c>
      <c r="B79" s="251">
        <v>809</v>
      </c>
      <c r="C79" s="204">
        <v>1</v>
      </c>
      <c r="D79" s="204">
        <v>13</v>
      </c>
      <c r="E79" s="197" t="s">
        <v>23</v>
      </c>
      <c r="F79" s="197" t="s">
        <v>33</v>
      </c>
      <c r="G79" s="197" t="s">
        <v>86</v>
      </c>
      <c r="H79" s="197" t="s">
        <v>197</v>
      </c>
      <c r="I79" s="205">
        <v>540</v>
      </c>
      <c r="J79" s="180">
        <v>293.9</v>
      </c>
      <c r="K79" s="180">
        <v>0</v>
      </c>
      <c r="L79" s="180">
        <v>0</v>
      </c>
      <c r="M79" s="143"/>
    </row>
    <row r="80" spans="1:13" s="144" customFormat="1" ht="51.75" customHeight="1">
      <c r="A80" s="220" t="s">
        <v>178</v>
      </c>
      <c r="B80" s="251">
        <v>809</v>
      </c>
      <c r="C80" s="204">
        <v>1</v>
      </c>
      <c r="D80" s="204">
        <v>13</v>
      </c>
      <c r="E80" s="197" t="s">
        <v>23</v>
      </c>
      <c r="F80" s="197" t="s">
        <v>33</v>
      </c>
      <c r="G80" s="197" t="s">
        <v>86</v>
      </c>
      <c r="H80" s="197" t="s">
        <v>181</v>
      </c>
      <c r="I80" s="205"/>
      <c r="J80" s="180">
        <f>J81</f>
        <v>0.4</v>
      </c>
      <c r="K80" s="180">
        <f>K81</f>
        <v>0</v>
      </c>
      <c r="L80" s="180">
        <f>L81</f>
        <v>0</v>
      </c>
      <c r="M80" s="143"/>
    </row>
    <row r="81" spans="1:13" s="144" customFormat="1" ht="24.75" customHeight="1">
      <c r="A81" s="220" t="s">
        <v>25</v>
      </c>
      <c r="B81" s="251">
        <v>809</v>
      </c>
      <c r="C81" s="204">
        <v>1</v>
      </c>
      <c r="D81" s="204">
        <v>13</v>
      </c>
      <c r="E81" s="197" t="s">
        <v>23</v>
      </c>
      <c r="F81" s="197" t="s">
        <v>33</v>
      </c>
      <c r="G81" s="197" t="s">
        <v>86</v>
      </c>
      <c r="H81" s="197" t="s">
        <v>181</v>
      </c>
      <c r="I81" s="205">
        <v>540</v>
      </c>
      <c r="J81" s="180">
        <v>0.4</v>
      </c>
      <c r="K81" s="180">
        <v>0</v>
      </c>
      <c r="L81" s="180">
        <v>0</v>
      </c>
      <c r="M81" s="143"/>
    </row>
    <row r="82" spans="1:13" s="152" customFormat="1" ht="16.5" customHeight="1">
      <c r="A82" s="198" t="s">
        <v>14</v>
      </c>
      <c r="B82" s="223">
        <v>809</v>
      </c>
      <c r="C82" s="231" t="s">
        <v>154</v>
      </c>
      <c r="D82" s="231" t="s">
        <v>86</v>
      </c>
      <c r="E82" s="197"/>
      <c r="F82" s="197"/>
      <c r="G82" s="197"/>
      <c r="H82" s="197"/>
      <c r="I82" s="186"/>
      <c r="J82" s="195">
        <f aca="true" t="shared" si="8" ref="J82:L83">J83</f>
        <v>104.5</v>
      </c>
      <c r="K82" s="195">
        <f t="shared" si="8"/>
        <v>105.5</v>
      </c>
      <c r="L82" s="195">
        <f t="shared" si="8"/>
        <v>109.7</v>
      </c>
      <c r="M82" s="143"/>
    </row>
    <row r="83" spans="1:13" s="153" customFormat="1" ht="34.5" customHeight="1">
      <c r="A83" s="196" t="s">
        <v>28</v>
      </c>
      <c r="B83" s="184">
        <v>809</v>
      </c>
      <c r="C83" s="204">
        <v>2</v>
      </c>
      <c r="D83" s="204">
        <v>3</v>
      </c>
      <c r="E83" s="197" t="s">
        <v>23</v>
      </c>
      <c r="F83" s="197" t="s">
        <v>33</v>
      </c>
      <c r="G83" s="197" t="s">
        <v>86</v>
      </c>
      <c r="H83" s="197" t="s">
        <v>89</v>
      </c>
      <c r="I83" s="205"/>
      <c r="J83" s="180">
        <f t="shared" si="8"/>
        <v>104.5</v>
      </c>
      <c r="K83" s="180">
        <f t="shared" si="8"/>
        <v>105.5</v>
      </c>
      <c r="L83" s="180">
        <f t="shared" si="8"/>
        <v>109.7</v>
      </c>
      <c r="M83" s="141"/>
    </row>
    <row r="84" spans="1:13" s="144" customFormat="1" ht="32.25" customHeight="1">
      <c r="A84" s="196" t="s">
        <v>123</v>
      </c>
      <c r="B84" s="184">
        <v>809</v>
      </c>
      <c r="C84" s="204">
        <v>2</v>
      </c>
      <c r="D84" s="204">
        <v>3</v>
      </c>
      <c r="E84" s="197" t="s">
        <v>23</v>
      </c>
      <c r="F84" s="197" t="s">
        <v>33</v>
      </c>
      <c r="G84" s="197" t="s">
        <v>86</v>
      </c>
      <c r="H84" s="197" t="s">
        <v>89</v>
      </c>
      <c r="I84" s="205">
        <v>240</v>
      </c>
      <c r="J84" s="180">
        <f>J85+J86+J87</f>
        <v>104.5</v>
      </c>
      <c r="K84" s="180">
        <f>K85+K86</f>
        <v>105.5</v>
      </c>
      <c r="L84" s="180">
        <f>L85+L86</f>
        <v>109.7</v>
      </c>
      <c r="M84" s="143"/>
    </row>
    <row r="85" spans="1:13" s="370" customFormat="1" ht="35.25" customHeight="1" hidden="1">
      <c r="A85" s="247" t="s">
        <v>93</v>
      </c>
      <c r="B85" s="191">
        <v>809</v>
      </c>
      <c r="C85" s="356">
        <v>2</v>
      </c>
      <c r="D85" s="356">
        <v>3</v>
      </c>
      <c r="E85" s="358" t="s">
        <v>23</v>
      </c>
      <c r="F85" s="358" t="s">
        <v>33</v>
      </c>
      <c r="G85" s="358" t="s">
        <v>86</v>
      </c>
      <c r="H85" s="358" t="s">
        <v>89</v>
      </c>
      <c r="I85" s="367">
        <v>242</v>
      </c>
      <c r="J85" s="194">
        <v>11.4</v>
      </c>
      <c r="K85" s="194">
        <v>11.5</v>
      </c>
      <c r="L85" s="194">
        <v>12</v>
      </c>
      <c r="M85" s="369"/>
    </row>
    <row r="86" spans="1:13" s="370" customFormat="1" ht="32.25" customHeight="1" hidden="1">
      <c r="A86" s="247" t="s">
        <v>94</v>
      </c>
      <c r="B86" s="191">
        <v>809</v>
      </c>
      <c r="C86" s="356">
        <v>2</v>
      </c>
      <c r="D86" s="356">
        <v>3</v>
      </c>
      <c r="E86" s="358" t="s">
        <v>23</v>
      </c>
      <c r="F86" s="358" t="s">
        <v>33</v>
      </c>
      <c r="G86" s="358" t="s">
        <v>86</v>
      </c>
      <c r="H86" s="358" t="s">
        <v>89</v>
      </c>
      <c r="I86" s="367">
        <v>244</v>
      </c>
      <c r="J86" s="194">
        <f>93.1-J87</f>
        <v>55.199999999999996</v>
      </c>
      <c r="K86" s="194">
        <v>94</v>
      </c>
      <c r="L86" s="194">
        <v>97.7</v>
      </c>
      <c r="M86" s="369"/>
    </row>
    <row r="87" spans="1:13" s="370" customFormat="1" ht="32.25" customHeight="1" hidden="1">
      <c r="A87" s="247"/>
      <c r="B87" s="191"/>
      <c r="C87" s="356"/>
      <c r="D87" s="356"/>
      <c r="E87" s="358"/>
      <c r="F87" s="358"/>
      <c r="G87" s="358"/>
      <c r="H87" s="358"/>
      <c r="I87" s="367">
        <v>247</v>
      </c>
      <c r="J87" s="194">
        <v>37.9</v>
      </c>
      <c r="K87" s="194">
        <v>0</v>
      </c>
      <c r="L87" s="194">
        <v>0</v>
      </c>
      <c r="M87" s="369"/>
    </row>
    <row r="88" spans="1:13" s="144" customFormat="1" ht="33.75" customHeight="1">
      <c r="A88" s="198" t="s">
        <v>6</v>
      </c>
      <c r="B88" s="223">
        <v>809</v>
      </c>
      <c r="C88" s="231" t="s">
        <v>157</v>
      </c>
      <c r="D88" s="231" t="s">
        <v>86</v>
      </c>
      <c r="E88" s="197"/>
      <c r="F88" s="197"/>
      <c r="G88" s="197"/>
      <c r="H88" s="197"/>
      <c r="I88" s="186"/>
      <c r="J88" s="195">
        <f>J93+J89</f>
        <v>1196</v>
      </c>
      <c r="K88" s="195">
        <f>K93+K89</f>
        <v>651.5</v>
      </c>
      <c r="L88" s="195">
        <f>L93+L89</f>
        <v>680</v>
      </c>
      <c r="M88" s="143"/>
    </row>
    <row r="89" spans="1:13" s="142" customFormat="1" ht="18" customHeight="1">
      <c r="A89" s="221" t="s">
        <v>252</v>
      </c>
      <c r="B89" s="334">
        <v>809</v>
      </c>
      <c r="C89" s="335">
        <v>3</v>
      </c>
      <c r="D89" s="335">
        <v>9</v>
      </c>
      <c r="E89" s="336"/>
      <c r="F89" s="336"/>
      <c r="G89" s="336"/>
      <c r="H89" s="336"/>
      <c r="I89" s="337"/>
      <c r="J89" s="195">
        <f aca="true" t="shared" si="9" ref="J89:L91">J90</f>
        <v>4</v>
      </c>
      <c r="K89" s="195">
        <f t="shared" si="9"/>
        <v>80</v>
      </c>
      <c r="L89" s="195">
        <f t="shared" si="9"/>
        <v>100</v>
      </c>
      <c r="M89" s="141"/>
    </row>
    <row r="90" spans="1:13" s="144" customFormat="1" ht="33.75" customHeight="1">
      <c r="A90" s="222" t="s">
        <v>116</v>
      </c>
      <c r="B90" s="338">
        <v>809</v>
      </c>
      <c r="C90" s="339">
        <v>3</v>
      </c>
      <c r="D90" s="339">
        <v>9</v>
      </c>
      <c r="E90" s="340" t="s">
        <v>23</v>
      </c>
      <c r="F90" s="340" t="s">
        <v>33</v>
      </c>
      <c r="G90" s="340" t="s">
        <v>86</v>
      </c>
      <c r="H90" s="340" t="s">
        <v>137</v>
      </c>
      <c r="I90" s="341"/>
      <c r="J90" s="180">
        <f t="shared" si="9"/>
        <v>4</v>
      </c>
      <c r="K90" s="180">
        <f t="shared" si="9"/>
        <v>80</v>
      </c>
      <c r="L90" s="180">
        <f t="shared" si="9"/>
        <v>100</v>
      </c>
      <c r="M90" s="143"/>
    </row>
    <row r="91" spans="1:14" s="144" customFormat="1" ht="33.75" customHeight="1">
      <c r="A91" s="196" t="s">
        <v>123</v>
      </c>
      <c r="B91" s="338">
        <v>809</v>
      </c>
      <c r="C91" s="339">
        <v>3</v>
      </c>
      <c r="D91" s="339">
        <v>9</v>
      </c>
      <c r="E91" s="340" t="s">
        <v>23</v>
      </c>
      <c r="F91" s="340" t="s">
        <v>33</v>
      </c>
      <c r="G91" s="340" t="s">
        <v>86</v>
      </c>
      <c r="H91" s="340" t="s">
        <v>137</v>
      </c>
      <c r="I91" s="341">
        <v>240</v>
      </c>
      <c r="J91" s="180">
        <f t="shared" si="9"/>
        <v>4</v>
      </c>
      <c r="K91" s="180">
        <f t="shared" si="9"/>
        <v>80</v>
      </c>
      <c r="L91" s="180">
        <f t="shared" si="9"/>
        <v>100</v>
      </c>
      <c r="M91" s="141"/>
      <c r="N91" s="142"/>
    </row>
    <row r="92" spans="1:13" s="360" customFormat="1" ht="33.75" customHeight="1" hidden="1">
      <c r="A92" s="247" t="s">
        <v>94</v>
      </c>
      <c r="B92" s="371">
        <v>809</v>
      </c>
      <c r="C92" s="372">
        <v>3</v>
      </c>
      <c r="D92" s="372">
        <v>9</v>
      </c>
      <c r="E92" s="373" t="s">
        <v>23</v>
      </c>
      <c r="F92" s="373" t="s">
        <v>33</v>
      </c>
      <c r="G92" s="373" t="s">
        <v>86</v>
      </c>
      <c r="H92" s="373" t="s">
        <v>137</v>
      </c>
      <c r="I92" s="374">
        <v>244</v>
      </c>
      <c r="J92" s="194">
        <f>40-28-8</f>
        <v>4</v>
      </c>
      <c r="K92" s="194">
        <v>80</v>
      </c>
      <c r="L92" s="194">
        <v>100</v>
      </c>
      <c r="M92" s="359"/>
    </row>
    <row r="93" spans="1:13" s="154" customFormat="1" ht="36.75" customHeight="1">
      <c r="A93" s="216" t="s">
        <v>253</v>
      </c>
      <c r="B93" s="223">
        <v>809</v>
      </c>
      <c r="C93" s="231" t="s">
        <v>157</v>
      </c>
      <c r="D93" s="231" t="s">
        <v>163</v>
      </c>
      <c r="E93" s="200"/>
      <c r="F93" s="200"/>
      <c r="G93" s="200"/>
      <c r="H93" s="200"/>
      <c r="I93" s="342"/>
      <c r="J93" s="195">
        <f aca="true" t="shared" si="10" ref="J93:L94">J94</f>
        <v>1192</v>
      </c>
      <c r="K93" s="195">
        <f t="shared" si="10"/>
        <v>571.5</v>
      </c>
      <c r="L93" s="195">
        <f t="shared" si="10"/>
        <v>580</v>
      </c>
      <c r="M93" s="141"/>
    </row>
    <row r="94" spans="1:13" s="154" customFormat="1" ht="32.25" customHeight="1">
      <c r="A94" s="298" t="s">
        <v>206</v>
      </c>
      <c r="B94" s="297">
        <v>809</v>
      </c>
      <c r="C94" s="199">
        <v>3</v>
      </c>
      <c r="D94" s="199">
        <v>10</v>
      </c>
      <c r="E94" s="200" t="s">
        <v>207</v>
      </c>
      <c r="F94" s="200" t="s">
        <v>33</v>
      </c>
      <c r="G94" s="200" t="s">
        <v>86</v>
      </c>
      <c r="H94" s="200" t="s">
        <v>85</v>
      </c>
      <c r="I94" s="304"/>
      <c r="J94" s="195">
        <f t="shared" si="10"/>
        <v>1192</v>
      </c>
      <c r="K94" s="195">
        <f t="shared" si="10"/>
        <v>571.5</v>
      </c>
      <c r="L94" s="195">
        <f t="shared" si="10"/>
        <v>580</v>
      </c>
      <c r="M94" s="141"/>
    </row>
    <row r="95" spans="1:13" s="155" customFormat="1" ht="40.5" customHeight="1">
      <c r="A95" s="343" t="s">
        <v>255</v>
      </c>
      <c r="B95" s="305">
        <v>809</v>
      </c>
      <c r="C95" s="236">
        <v>3</v>
      </c>
      <c r="D95" s="236">
        <v>10</v>
      </c>
      <c r="E95" s="344" t="s">
        <v>207</v>
      </c>
      <c r="F95" s="344" t="s">
        <v>33</v>
      </c>
      <c r="G95" s="344" t="s">
        <v>148</v>
      </c>
      <c r="H95" s="344" t="s">
        <v>85</v>
      </c>
      <c r="I95" s="345"/>
      <c r="J95" s="284">
        <f>J98+J101</f>
        <v>1192</v>
      </c>
      <c r="K95" s="284">
        <f>K98+K101</f>
        <v>571.5</v>
      </c>
      <c r="L95" s="284">
        <f>L98</f>
        <v>580</v>
      </c>
      <c r="M95" s="150"/>
    </row>
    <row r="96" spans="1:13" s="155" customFormat="1" ht="23.25" customHeight="1">
      <c r="A96" s="201" t="s">
        <v>256</v>
      </c>
      <c r="B96" s="305">
        <v>809</v>
      </c>
      <c r="C96" s="236">
        <v>3</v>
      </c>
      <c r="D96" s="236">
        <v>10</v>
      </c>
      <c r="E96" s="344" t="s">
        <v>207</v>
      </c>
      <c r="F96" s="344" t="s">
        <v>33</v>
      </c>
      <c r="G96" s="344" t="s">
        <v>148</v>
      </c>
      <c r="H96" s="344" t="s">
        <v>136</v>
      </c>
      <c r="I96" s="345"/>
      <c r="J96" s="284">
        <f aca="true" t="shared" si="11" ref="J96:L97">J97</f>
        <v>42</v>
      </c>
      <c r="K96" s="284">
        <f t="shared" si="11"/>
        <v>571.5</v>
      </c>
      <c r="L96" s="284">
        <f t="shared" si="11"/>
        <v>580</v>
      </c>
      <c r="M96" s="150"/>
    </row>
    <row r="97" spans="1:13" s="154" customFormat="1" ht="36.75" customHeight="1">
      <c r="A97" s="196" t="s">
        <v>123</v>
      </c>
      <c r="B97" s="184">
        <v>809</v>
      </c>
      <c r="C97" s="204">
        <v>3</v>
      </c>
      <c r="D97" s="204">
        <v>10</v>
      </c>
      <c r="E97" s="197" t="s">
        <v>207</v>
      </c>
      <c r="F97" s="197" t="s">
        <v>33</v>
      </c>
      <c r="G97" s="197" t="s">
        <v>148</v>
      </c>
      <c r="H97" s="197" t="s">
        <v>136</v>
      </c>
      <c r="I97" s="205">
        <v>240</v>
      </c>
      <c r="J97" s="180">
        <f t="shared" si="11"/>
        <v>42</v>
      </c>
      <c r="K97" s="180">
        <f t="shared" si="11"/>
        <v>571.5</v>
      </c>
      <c r="L97" s="180">
        <f t="shared" si="11"/>
        <v>580</v>
      </c>
      <c r="M97" s="141"/>
    </row>
    <row r="98" spans="1:13" s="376" customFormat="1" ht="32.25" customHeight="1" hidden="1">
      <c r="A98" s="247" t="s">
        <v>94</v>
      </c>
      <c r="B98" s="191">
        <v>809</v>
      </c>
      <c r="C98" s="356">
        <v>3</v>
      </c>
      <c r="D98" s="356">
        <v>10</v>
      </c>
      <c r="E98" s="358" t="s">
        <v>207</v>
      </c>
      <c r="F98" s="358" t="s">
        <v>33</v>
      </c>
      <c r="G98" s="358" t="s">
        <v>148</v>
      </c>
      <c r="H98" s="358" t="s">
        <v>136</v>
      </c>
      <c r="I98" s="367">
        <v>244</v>
      </c>
      <c r="J98" s="194">
        <f>188.5-146.5</f>
        <v>42</v>
      </c>
      <c r="K98" s="194">
        <v>571.5</v>
      </c>
      <c r="L98" s="194">
        <v>580</v>
      </c>
      <c r="M98" s="375"/>
    </row>
    <row r="99" spans="1:13" s="155" customFormat="1" ht="23.25" customHeight="1">
      <c r="A99" s="302" t="s">
        <v>199</v>
      </c>
      <c r="B99" s="350">
        <v>809</v>
      </c>
      <c r="C99" s="202">
        <v>3</v>
      </c>
      <c r="D99" s="202">
        <v>10</v>
      </c>
      <c r="E99" s="187" t="s">
        <v>207</v>
      </c>
      <c r="F99" s="187" t="s">
        <v>33</v>
      </c>
      <c r="G99" s="187" t="s">
        <v>148</v>
      </c>
      <c r="H99" s="203" t="s">
        <v>92</v>
      </c>
      <c r="I99" s="188"/>
      <c r="J99" s="233">
        <f aca="true" t="shared" si="12" ref="J99:L100">J100</f>
        <v>1150</v>
      </c>
      <c r="K99" s="233">
        <f t="shared" si="12"/>
        <v>0</v>
      </c>
      <c r="L99" s="233">
        <f t="shared" si="12"/>
        <v>0</v>
      </c>
      <c r="M99" s="150"/>
    </row>
    <row r="100" spans="1:13" s="154" customFormat="1" ht="32.25" customHeight="1">
      <c r="A100" s="346" t="s">
        <v>123</v>
      </c>
      <c r="B100" s="251">
        <v>809</v>
      </c>
      <c r="C100" s="204">
        <v>3</v>
      </c>
      <c r="D100" s="204">
        <v>10</v>
      </c>
      <c r="E100" s="189" t="s">
        <v>207</v>
      </c>
      <c r="F100" s="189" t="s">
        <v>33</v>
      </c>
      <c r="G100" s="189" t="s">
        <v>148</v>
      </c>
      <c r="H100" s="197" t="s">
        <v>92</v>
      </c>
      <c r="I100" s="190">
        <v>240</v>
      </c>
      <c r="J100" s="180">
        <f t="shared" si="12"/>
        <v>1150</v>
      </c>
      <c r="K100" s="180">
        <f t="shared" si="12"/>
        <v>0</v>
      </c>
      <c r="L100" s="180">
        <f t="shared" si="12"/>
        <v>0</v>
      </c>
      <c r="M100" s="141"/>
    </row>
    <row r="101" spans="1:13" s="376" customFormat="1" ht="32.25" customHeight="1" hidden="1">
      <c r="A101" s="377" t="s">
        <v>112</v>
      </c>
      <c r="B101" s="265">
        <v>809</v>
      </c>
      <c r="C101" s="356">
        <v>3</v>
      </c>
      <c r="D101" s="356">
        <v>10</v>
      </c>
      <c r="E101" s="356">
        <v>44</v>
      </c>
      <c r="F101" s="358" t="s">
        <v>33</v>
      </c>
      <c r="G101" s="358" t="s">
        <v>148</v>
      </c>
      <c r="H101" s="358" t="s">
        <v>92</v>
      </c>
      <c r="I101" s="363">
        <v>244</v>
      </c>
      <c r="J101" s="194">
        <f>300+175+525+150</f>
        <v>1150</v>
      </c>
      <c r="K101" s="194">
        <v>0</v>
      </c>
      <c r="L101" s="194">
        <v>0</v>
      </c>
      <c r="M101" s="375"/>
    </row>
    <row r="102" spans="1:13" s="154" customFormat="1" ht="18.75" customHeight="1">
      <c r="A102" s="216" t="s">
        <v>98</v>
      </c>
      <c r="B102" s="297">
        <v>809</v>
      </c>
      <c r="C102" s="199">
        <v>4</v>
      </c>
      <c r="D102" s="199">
        <v>0</v>
      </c>
      <c r="E102" s="197"/>
      <c r="F102" s="197"/>
      <c r="G102" s="197"/>
      <c r="H102" s="197"/>
      <c r="I102" s="347"/>
      <c r="J102" s="195">
        <f aca="true" t="shared" si="13" ref="J102:L107">J103</f>
        <v>723.4</v>
      </c>
      <c r="K102" s="195">
        <f t="shared" si="13"/>
        <v>0</v>
      </c>
      <c r="L102" s="195">
        <f t="shared" si="13"/>
        <v>0</v>
      </c>
      <c r="M102" s="141"/>
    </row>
    <row r="103" spans="1:13" s="154" customFormat="1" ht="18" customHeight="1">
      <c r="A103" s="294" t="s">
        <v>99</v>
      </c>
      <c r="B103" s="348">
        <v>809</v>
      </c>
      <c r="C103" s="199">
        <v>4</v>
      </c>
      <c r="D103" s="199">
        <v>9</v>
      </c>
      <c r="E103" s="197"/>
      <c r="F103" s="197"/>
      <c r="G103" s="197"/>
      <c r="H103" s="197"/>
      <c r="I103" s="205"/>
      <c r="J103" s="180">
        <f t="shared" si="13"/>
        <v>723.4</v>
      </c>
      <c r="K103" s="180">
        <f t="shared" si="13"/>
        <v>0</v>
      </c>
      <c r="L103" s="180">
        <f t="shared" si="13"/>
        <v>0</v>
      </c>
      <c r="M103" s="141"/>
    </row>
    <row r="104" spans="1:13" s="154" customFormat="1" ht="38.25" customHeight="1">
      <c r="A104" s="298" t="s">
        <v>206</v>
      </c>
      <c r="B104" s="348">
        <v>809</v>
      </c>
      <c r="C104" s="199">
        <v>4</v>
      </c>
      <c r="D104" s="199">
        <v>9</v>
      </c>
      <c r="E104" s="200" t="s">
        <v>207</v>
      </c>
      <c r="F104" s="200" t="s">
        <v>33</v>
      </c>
      <c r="G104" s="200" t="s">
        <v>86</v>
      </c>
      <c r="H104" s="200" t="s">
        <v>85</v>
      </c>
      <c r="I104" s="304"/>
      <c r="J104" s="195">
        <f t="shared" si="13"/>
        <v>723.4</v>
      </c>
      <c r="K104" s="195">
        <f t="shared" si="13"/>
        <v>0</v>
      </c>
      <c r="L104" s="195">
        <f t="shared" si="13"/>
        <v>0</v>
      </c>
      <c r="M104" s="141"/>
    </row>
    <row r="105" spans="1:13" s="155" customFormat="1" ht="34.5" customHeight="1">
      <c r="A105" s="349" t="s">
        <v>257</v>
      </c>
      <c r="B105" s="305">
        <v>809</v>
      </c>
      <c r="C105" s="236">
        <v>4</v>
      </c>
      <c r="D105" s="236">
        <v>9</v>
      </c>
      <c r="E105" s="344" t="s">
        <v>207</v>
      </c>
      <c r="F105" s="344" t="s">
        <v>33</v>
      </c>
      <c r="G105" s="344" t="s">
        <v>154</v>
      </c>
      <c r="H105" s="344" t="s">
        <v>85</v>
      </c>
      <c r="I105" s="345"/>
      <c r="J105" s="284">
        <f>J106+J109</f>
        <v>723.4</v>
      </c>
      <c r="K105" s="284">
        <f t="shared" si="13"/>
        <v>0</v>
      </c>
      <c r="L105" s="284">
        <f t="shared" si="13"/>
        <v>0</v>
      </c>
      <c r="M105" s="150"/>
    </row>
    <row r="106" spans="1:13" s="156" customFormat="1" ht="56.25" customHeight="1">
      <c r="A106" s="237" t="s">
        <v>146</v>
      </c>
      <c r="B106" s="350">
        <v>809</v>
      </c>
      <c r="C106" s="202">
        <v>4</v>
      </c>
      <c r="D106" s="202">
        <v>9</v>
      </c>
      <c r="E106" s="203" t="s">
        <v>207</v>
      </c>
      <c r="F106" s="203" t="s">
        <v>33</v>
      </c>
      <c r="G106" s="203" t="s">
        <v>154</v>
      </c>
      <c r="H106" s="203" t="s">
        <v>147</v>
      </c>
      <c r="I106" s="306"/>
      <c r="J106" s="233">
        <f t="shared" si="13"/>
        <v>603.4</v>
      </c>
      <c r="K106" s="233">
        <f t="shared" si="13"/>
        <v>0</v>
      </c>
      <c r="L106" s="233">
        <f t="shared" si="13"/>
        <v>0</v>
      </c>
      <c r="M106" s="151"/>
    </row>
    <row r="107" spans="1:13" s="154" customFormat="1" ht="46.5" customHeight="1">
      <c r="A107" s="183" t="s">
        <v>123</v>
      </c>
      <c r="B107" s="251">
        <v>809</v>
      </c>
      <c r="C107" s="204">
        <v>4</v>
      </c>
      <c r="D107" s="204">
        <v>9</v>
      </c>
      <c r="E107" s="197" t="s">
        <v>207</v>
      </c>
      <c r="F107" s="197" t="s">
        <v>33</v>
      </c>
      <c r="G107" s="197" t="s">
        <v>154</v>
      </c>
      <c r="H107" s="197" t="s">
        <v>147</v>
      </c>
      <c r="I107" s="205">
        <v>240</v>
      </c>
      <c r="J107" s="180">
        <f t="shared" si="13"/>
        <v>603.4</v>
      </c>
      <c r="K107" s="180">
        <f t="shared" si="13"/>
        <v>0</v>
      </c>
      <c r="L107" s="180">
        <f t="shared" si="13"/>
        <v>0</v>
      </c>
      <c r="M107" s="141"/>
    </row>
    <row r="108" spans="1:13" s="376" customFormat="1" ht="42" customHeight="1" hidden="1">
      <c r="A108" s="247" t="s">
        <v>94</v>
      </c>
      <c r="B108" s="265">
        <v>809</v>
      </c>
      <c r="C108" s="356">
        <v>4</v>
      </c>
      <c r="D108" s="356">
        <v>9</v>
      </c>
      <c r="E108" s="358" t="s">
        <v>207</v>
      </c>
      <c r="F108" s="358" t="s">
        <v>33</v>
      </c>
      <c r="G108" s="358" t="s">
        <v>154</v>
      </c>
      <c r="H108" s="358" t="s">
        <v>147</v>
      </c>
      <c r="I108" s="367">
        <v>244</v>
      </c>
      <c r="J108" s="194">
        <f>187+216.4+100+100</f>
        <v>603.4</v>
      </c>
      <c r="K108" s="194">
        <v>0</v>
      </c>
      <c r="L108" s="194">
        <v>0</v>
      </c>
      <c r="M108" s="375"/>
    </row>
    <row r="109" spans="1:13" s="295" customFormat="1" ht="42" customHeight="1">
      <c r="A109" s="423" t="s">
        <v>296</v>
      </c>
      <c r="B109" s="350">
        <v>809</v>
      </c>
      <c r="C109" s="202">
        <v>4</v>
      </c>
      <c r="D109" s="202">
        <v>9</v>
      </c>
      <c r="E109" s="203" t="s">
        <v>207</v>
      </c>
      <c r="F109" s="203" t="s">
        <v>33</v>
      </c>
      <c r="G109" s="203" t="s">
        <v>154</v>
      </c>
      <c r="H109" s="203" t="s">
        <v>299</v>
      </c>
      <c r="I109" s="306"/>
      <c r="J109" s="180">
        <f aca="true" t="shared" si="14" ref="J109:L110">J110</f>
        <v>120</v>
      </c>
      <c r="K109" s="180">
        <f t="shared" si="14"/>
        <v>0</v>
      </c>
      <c r="L109" s="180">
        <f t="shared" si="14"/>
        <v>0</v>
      </c>
      <c r="M109" s="249"/>
    </row>
    <row r="110" spans="1:13" s="295" customFormat="1" ht="42" customHeight="1">
      <c r="A110" s="346" t="s">
        <v>123</v>
      </c>
      <c r="B110" s="251">
        <v>809</v>
      </c>
      <c r="C110" s="204">
        <v>4</v>
      </c>
      <c r="D110" s="204">
        <v>9</v>
      </c>
      <c r="E110" s="197" t="s">
        <v>207</v>
      </c>
      <c r="F110" s="197" t="s">
        <v>33</v>
      </c>
      <c r="G110" s="197" t="s">
        <v>154</v>
      </c>
      <c r="H110" s="197" t="s">
        <v>299</v>
      </c>
      <c r="I110" s="205">
        <v>240</v>
      </c>
      <c r="J110" s="180">
        <f t="shared" si="14"/>
        <v>120</v>
      </c>
      <c r="K110" s="180">
        <f t="shared" si="14"/>
        <v>0</v>
      </c>
      <c r="L110" s="180">
        <f t="shared" si="14"/>
        <v>0</v>
      </c>
      <c r="M110" s="249"/>
    </row>
    <row r="111" spans="1:13" s="376" customFormat="1" ht="42" customHeight="1" hidden="1">
      <c r="A111" s="361" t="s">
        <v>94</v>
      </c>
      <c r="B111" s="265">
        <v>809</v>
      </c>
      <c r="C111" s="356">
        <v>4</v>
      </c>
      <c r="D111" s="356">
        <v>9</v>
      </c>
      <c r="E111" s="358" t="s">
        <v>207</v>
      </c>
      <c r="F111" s="358" t="s">
        <v>33</v>
      </c>
      <c r="G111" s="358" t="s">
        <v>154</v>
      </c>
      <c r="H111" s="358" t="s">
        <v>299</v>
      </c>
      <c r="I111" s="367">
        <v>244</v>
      </c>
      <c r="J111" s="194">
        <v>120</v>
      </c>
      <c r="K111" s="194">
        <v>0</v>
      </c>
      <c r="L111" s="194">
        <v>0</v>
      </c>
      <c r="M111" s="375"/>
    </row>
    <row r="112" spans="1:13" s="154" customFormat="1" ht="16.5" customHeight="1">
      <c r="A112" s="198" t="s">
        <v>7</v>
      </c>
      <c r="B112" s="223">
        <v>809</v>
      </c>
      <c r="C112" s="231" t="s">
        <v>164</v>
      </c>
      <c r="D112" s="231" t="s">
        <v>86</v>
      </c>
      <c r="E112" s="197"/>
      <c r="F112" s="197"/>
      <c r="G112" s="197"/>
      <c r="H112" s="197"/>
      <c r="I112" s="223"/>
      <c r="J112" s="195">
        <f>J113+J123+J136</f>
        <v>3199.5</v>
      </c>
      <c r="K112" s="195">
        <f>K113+K123+K136</f>
        <v>956.5</v>
      </c>
      <c r="L112" s="195">
        <f>L113+L123+L136</f>
        <v>2190.8999999999996</v>
      </c>
      <c r="M112" s="141"/>
    </row>
    <row r="113" spans="1:13" s="154" customFormat="1" ht="15" customHeight="1">
      <c r="A113" s="198" t="s">
        <v>75</v>
      </c>
      <c r="B113" s="223">
        <v>809</v>
      </c>
      <c r="C113" s="231" t="s">
        <v>164</v>
      </c>
      <c r="D113" s="231" t="s">
        <v>148</v>
      </c>
      <c r="E113" s="197"/>
      <c r="F113" s="197"/>
      <c r="G113" s="197"/>
      <c r="H113" s="197"/>
      <c r="I113" s="223"/>
      <c r="J113" s="195">
        <f>J115</f>
        <v>263.7</v>
      </c>
      <c r="K113" s="195">
        <f aca="true" t="shared" si="15" ref="J113:L114">K114</f>
        <v>0</v>
      </c>
      <c r="L113" s="195">
        <f t="shared" si="15"/>
        <v>0</v>
      </c>
      <c r="M113" s="141"/>
    </row>
    <row r="114" spans="1:13" s="154" customFormat="1" ht="38.25" customHeight="1">
      <c r="A114" s="198" t="s">
        <v>206</v>
      </c>
      <c r="B114" s="223">
        <v>809</v>
      </c>
      <c r="C114" s="231" t="s">
        <v>164</v>
      </c>
      <c r="D114" s="231" t="s">
        <v>148</v>
      </c>
      <c r="E114" s="200" t="s">
        <v>207</v>
      </c>
      <c r="F114" s="200" t="s">
        <v>33</v>
      </c>
      <c r="G114" s="200" t="s">
        <v>86</v>
      </c>
      <c r="H114" s="200" t="s">
        <v>85</v>
      </c>
      <c r="I114" s="223"/>
      <c r="J114" s="195">
        <f t="shared" si="15"/>
        <v>263.7</v>
      </c>
      <c r="K114" s="195">
        <f t="shared" si="15"/>
        <v>0</v>
      </c>
      <c r="L114" s="195">
        <f t="shared" si="15"/>
        <v>0</v>
      </c>
      <c r="M114" s="141"/>
    </row>
    <row r="115" spans="1:13" s="155" customFormat="1" ht="22.5" customHeight="1">
      <c r="A115" s="383" t="s">
        <v>258</v>
      </c>
      <c r="B115" s="342">
        <v>809</v>
      </c>
      <c r="C115" s="351" t="s">
        <v>164</v>
      </c>
      <c r="D115" s="351" t="s">
        <v>148</v>
      </c>
      <c r="E115" s="344" t="s">
        <v>207</v>
      </c>
      <c r="F115" s="344" t="s">
        <v>33</v>
      </c>
      <c r="G115" s="344" t="s">
        <v>157</v>
      </c>
      <c r="H115" s="344" t="s">
        <v>85</v>
      </c>
      <c r="I115" s="342"/>
      <c r="J115" s="284">
        <f>J119+J118</f>
        <v>263.7</v>
      </c>
      <c r="K115" s="284">
        <f>K119+K118</f>
        <v>0</v>
      </c>
      <c r="L115" s="284">
        <f>L119+L118</f>
        <v>0</v>
      </c>
      <c r="M115" s="150"/>
    </row>
    <row r="116" spans="1:13" s="156" customFormat="1" ht="22.5" customHeight="1">
      <c r="A116" s="382" t="s">
        <v>259</v>
      </c>
      <c r="B116" s="350">
        <v>809</v>
      </c>
      <c r="C116" s="202">
        <v>5</v>
      </c>
      <c r="D116" s="202">
        <v>1</v>
      </c>
      <c r="E116" s="203" t="s">
        <v>207</v>
      </c>
      <c r="F116" s="203" t="s">
        <v>33</v>
      </c>
      <c r="G116" s="203" t="s">
        <v>157</v>
      </c>
      <c r="H116" s="203" t="s">
        <v>180</v>
      </c>
      <c r="I116" s="306"/>
      <c r="J116" s="233">
        <f aca="true" t="shared" si="16" ref="J116:L117">J117</f>
        <v>3</v>
      </c>
      <c r="K116" s="233">
        <f t="shared" si="16"/>
        <v>0</v>
      </c>
      <c r="L116" s="233">
        <f t="shared" si="16"/>
        <v>0</v>
      </c>
      <c r="M116" s="151"/>
    </row>
    <row r="117" spans="1:13" s="154" customFormat="1" ht="41.25" customHeight="1">
      <c r="A117" s="220" t="s">
        <v>123</v>
      </c>
      <c r="B117" s="251">
        <v>809</v>
      </c>
      <c r="C117" s="204">
        <v>5</v>
      </c>
      <c r="D117" s="204">
        <v>1</v>
      </c>
      <c r="E117" s="197" t="s">
        <v>207</v>
      </c>
      <c r="F117" s="197" t="s">
        <v>33</v>
      </c>
      <c r="G117" s="197" t="s">
        <v>157</v>
      </c>
      <c r="H117" s="197" t="s">
        <v>180</v>
      </c>
      <c r="I117" s="205">
        <v>240</v>
      </c>
      <c r="J117" s="180">
        <f t="shared" si="16"/>
        <v>3</v>
      </c>
      <c r="K117" s="180">
        <f t="shared" si="16"/>
        <v>0</v>
      </c>
      <c r="L117" s="180">
        <f t="shared" si="16"/>
        <v>0</v>
      </c>
      <c r="M117" s="141"/>
    </row>
    <row r="118" spans="1:13" s="376" customFormat="1" ht="20.25" customHeight="1" hidden="1">
      <c r="A118" s="361"/>
      <c r="B118" s="265">
        <v>809</v>
      </c>
      <c r="C118" s="356">
        <v>5</v>
      </c>
      <c r="D118" s="356">
        <v>1</v>
      </c>
      <c r="E118" s="358" t="s">
        <v>207</v>
      </c>
      <c r="F118" s="358" t="s">
        <v>33</v>
      </c>
      <c r="G118" s="358" t="s">
        <v>157</v>
      </c>
      <c r="H118" s="358" t="s">
        <v>180</v>
      </c>
      <c r="I118" s="367">
        <v>243</v>
      </c>
      <c r="J118" s="194">
        <f>5-5+3</f>
        <v>3</v>
      </c>
      <c r="K118" s="194">
        <f>5-5</f>
        <v>0</v>
      </c>
      <c r="L118" s="194">
        <f>5-5</f>
        <v>0</v>
      </c>
      <c r="M118" s="375"/>
    </row>
    <row r="119" spans="1:13" s="155" customFormat="1" ht="84.75" customHeight="1">
      <c r="A119" s="201" t="s">
        <v>138</v>
      </c>
      <c r="B119" s="309">
        <v>809</v>
      </c>
      <c r="C119" s="202">
        <v>5</v>
      </c>
      <c r="D119" s="202">
        <v>1</v>
      </c>
      <c r="E119" s="203" t="s">
        <v>207</v>
      </c>
      <c r="F119" s="203" t="s">
        <v>33</v>
      </c>
      <c r="G119" s="203" t="s">
        <v>157</v>
      </c>
      <c r="H119" s="203" t="s">
        <v>139</v>
      </c>
      <c r="I119" s="345"/>
      <c r="J119" s="233">
        <f>J120</f>
        <v>260.7</v>
      </c>
      <c r="K119" s="233">
        <f>K120</f>
        <v>0</v>
      </c>
      <c r="L119" s="233">
        <f>L120</f>
        <v>0</v>
      </c>
      <c r="M119" s="150"/>
    </row>
    <row r="120" spans="1:13" s="154" customFormat="1" ht="33" customHeight="1">
      <c r="A120" s="196" t="s">
        <v>123</v>
      </c>
      <c r="B120" s="184">
        <v>809</v>
      </c>
      <c r="C120" s="204">
        <v>5</v>
      </c>
      <c r="D120" s="204">
        <v>1</v>
      </c>
      <c r="E120" s="197" t="s">
        <v>207</v>
      </c>
      <c r="F120" s="197" t="s">
        <v>33</v>
      </c>
      <c r="G120" s="197" t="s">
        <v>157</v>
      </c>
      <c r="H120" s="197" t="s">
        <v>139</v>
      </c>
      <c r="I120" s="205">
        <v>240</v>
      </c>
      <c r="J120" s="180">
        <f>J121+J122</f>
        <v>260.7</v>
      </c>
      <c r="K120" s="180">
        <f>K121+K122</f>
        <v>0</v>
      </c>
      <c r="L120" s="180">
        <f>L121+L122</f>
        <v>0</v>
      </c>
      <c r="M120" s="143"/>
    </row>
    <row r="121" spans="1:13" s="376" customFormat="1" ht="33" customHeight="1" hidden="1">
      <c r="A121" s="247"/>
      <c r="B121" s="191">
        <v>809</v>
      </c>
      <c r="C121" s="356">
        <v>5</v>
      </c>
      <c r="D121" s="356">
        <v>1</v>
      </c>
      <c r="E121" s="358" t="s">
        <v>207</v>
      </c>
      <c r="F121" s="358" t="s">
        <v>33</v>
      </c>
      <c r="G121" s="358" t="s">
        <v>157</v>
      </c>
      <c r="H121" s="358" t="s">
        <v>139</v>
      </c>
      <c r="I121" s="367">
        <v>244</v>
      </c>
      <c r="J121" s="194">
        <v>259.9</v>
      </c>
      <c r="K121" s="194">
        <v>0</v>
      </c>
      <c r="L121" s="194">
        <v>0</v>
      </c>
      <c r="M121" s="375"/>
    </row>
    <row r="122" spans="1:13" s="376" customFormat="1" ht="30.75" customHeight="1" hidden="1">
      <c r="A122" s="247" t="s">
        <v>94</v>
      </c>
      <c r="B122" s="191">
        <v>809</v>
      </c>
      <c r="C122" s="356">
        <v>5</v>
      </c>
      <c r="D122" s="356">
        <v>1</v>
      </c>
      <c r="E122" s="358" t="s">
        <v>207</v>
      </c>
      <c r="F122" s="358" t="s">
        <v>33</v>
      </c>
      <c r="G122" s="358" t="s">
        <v>157</v>
      </c>
      <c r="H122" s="358" t="s">
        <v>139</v>
      </c>
      <c r="I122" s="367">
        <v>247</v>
      </c>
      <c r="J122" s="194">
        <v>0.8</v>
      </c>
      <c r="K122" s="194">
        <v>0</v>
      </c>
      <c r="L122" s="194">
        <v>0</v>
      </c>
      <c r="M122" s="375"/>
    </row>
    <row r="123" spans="1:13" s="295" customFormat="1" ht="23.25" customHeight="1">
      <c r="A123" s="294" t="s">
        <v>215</v>
      </c>
      <c r="B123" s="239">
        <v>809</v>
      </c>
      <c r="C123" s="238" t="s">
        <v>164</v>
      </c>
      <c r="D123" s="238" t="s">
        <v>154</v>
      </c>
      <c r="E123" s="197"/>
      <c r="F123" s="197"/>
      <c r="G123" s="197"/>
      <c r="H123" s="197"/>
      <c r="I123" s="190" t="s">
        <v>165</v>
      </c>
      <c r="J123" s="195">
        <f>J124</f>
        <v>933.4999999999999</v>
      </c>
      <c r="K123" s="195">
        <f>K124</f>
        <v>0</v>
      </c>
      <c r="L123" s="195">
        <f>L124</f>
        <v>0</v>
      </c>
      <c r="M123" s="249"/>
    </row>
    <row r="124" spans="1:13" s="295" customFormat="1" ht="43.5" customHeight="1">
      <c r="A124" s="298" t="s">
        <v>206</v>
      </c>
      <c r="B124" s="239">
        <v>809</v>
      </c>
      <c r="C124" s="238"/>
      <c r="D124" s="238"/>
      <c r="E124" s="197"/>
      <c r="F124" s="197"/>
      <c r="G124" s="197"/>
      <c r="H124" s="197"/>
      <c r="I124" s="190"/>
      <c r="J124" s="195">
        <f>J125+J132</f>
        <v>933.4999999999999</v>
      </c>
      <c r="K124" s="195">
        <f aca="true" t="shared" si="17" ref="J124:L127">K125</f>
        <v>0</v>
      </c>
      <c r="L124" s="195">
        <f t="shared" si="17"/>
        <v>0</v>
      </c>
      <c r="M124" s="249"/>
    </row>
    <row r="125" spans="1:13" s="259" customFormat="1" ht="24" customHeight="1">
      <c r="A125" s="299" t="s">
        <v>260</v>
      </c>
      <c r="B125" s="300">
        <v>809</v>
      </c>
      <c r="C125" s="301" t="s">
        <v>164</v>
      </c>
      <c r="D125" s="301" t="s">
        <v>154</v>
      </c>
      <c r="E125" s="344" t="s">
        <v>207</v>
      </c>
      <c r="F125" s="344" t="s">
        <v>33</v>
      </c>
      <c r="G125" s="344" t="s">
        <v>149</v>
      </c>
      <c r="H125" s="344" t="s">
        <v>85</v>
      </c>
      <c r="I125" s="300"/>
      <c r="J125" s="284">
        <f t="shared" si="17"/>
        <v>928.4999999999999</v>
      </c>
      <c r="K125" s="284">
        <f t="shared" si="17"/>
        <v>0</v>
      </c>
      <c r="L125" s="284">
        <f t="shared" si="17"/>
        <v>0</v>
      </c>
      <c r="M125" s="258"/>
    </row>
    <row r="126" spans="1:13" s="182" customFormat="1" ht="62.25" customHeight="1">
      <c r="A126" s="302" t="s">
        <v>140</v>
      </c>
      <c r="B126" s="251">
        <v>809</v>
      </c>
      <c r="C126" s="204">
        <v>5</v>
      </c>
      <c r="D126" s="204">
        <v>2</v>
      </c>
      <c r="E126" s="197" t="s">
        <v>207</v>
      </c>
      <c r="F126" s="197" t="s">
        <v>33</v>
      </c>
      <c r="G126" s="197" t="s">
        <v>149</v>
      </c>
      <c r="H126" s="197" t="s">
        <v>141</v>
      </c>
      <c r="I126" s="190" t="s">
        <v>165</v>
      </c>
      <c r="J126" s="180">
        <f>J127+J130</f>
        <v>928.4999999999999</v>
      </c>
      <c r="K126" s="180">
        <f>K127</f>
        <v>0</v>
      </c>
      <c r="L126" s="180">
        <f>L127</f>
        <v>0</v>
      </c>
      <c r="M126" s="249"/>
    </row>
    <row r="127" spans="1:13" s="182" customFormat="1" ht="38.25" customHeight="1">
      <c r="A127" s="220" t="s">
        <v>123</v>
      </c>
      <c r="B127" s="251">
        <v>809</v>
      </c>
      <c r="C127" s="204">
        <v>5</v>
      </c>
      <c r="D127" s="204">
        <v>2</v>
      </c>
      <c r="E127" s="197" t="s">
        <v>207</v>
      </c>
      <c r="F127" s="197" t="s">
        <v>33</v>
      </c>
      <c r="G127" s="197" t="s">
        <v>149</v>
      </c>
      <c r="H127" s="197" t="s">
        <v>141</v>
      </c>
      <c r="I127" s="205">
        <v>240</v>
      </c>
      <c r="J127" s="180">
        <f>J128+J129</f>
        <v>928.1999999999999</v>
      </c>
      <c r="K127" s="180">
        <f t="shared" si="17"/>
        <v>0</v>
      </c>
      <c r="L127" s="180">
        <f t="shared" si="17"/>
        <v>0</v>
      </c>
      <c r="M127" s="249"/>
    </row>
    <row r="128" spans="1:13" s="360" customFormat="1" ht="28.5" customHeight="1" hidden="1">
      <c r="A128" s="361"/>
      <c r="B128" s="265">
        <v>809</v>
      </c>
      <c r="C128" s="356">
        <v>5</v>
      </c>
      <c r="D128" s="356">
        <v>2</v>
      </c>
      <c r="E128" s="358" t="s">
        <v>207</v>
      </c>
      <c r="F128" s="358" t="s">
        <v>33</v>
      </c>
      <c r="G128" s="358" t="s">
        <v>149</v>
      </c>
      <c r="H128" s="358" t="s">
        <v>141</v>
      </c>
      <c r="I128" s="363">
        <v>244</v>
      </c>
      <c r="J128" s="194">
        <v>815.9</v>
      </c>
      <c r="K128" s="194">
        <v>0</v>
      </c>
      <c r="L128" s="194">
        <v>0</v>
      </c>
      <c r="M128" s="375"/>
    </row>
    <row r="129" spans="1:13" s="360" customFormat="1" ht="28.5" customHeight="1" hidden="1">
      <c r="A129" s="361"/>
      <c r="B129" s="265"/>
      <c r="C129" s="356"/>
      <c r="D129" s="356"/>
      <c r="E129" s="358"/>
      <c r="F129" s="358"/>
      <c r="G129" s="358"/>
      <c r="H129" s="358"/>
      <c r="I129" s="363">
        <v>247</v>
      </c>
      <c r="J129" s="194">
        <v>112.3</v>
      </c>
      <c r="K129" s="194">
        <v>0</v>
      </c>
      <c r="L129" s="194">
        <v>0</v>
      </c>
      <c r="M129" s="375"/>
    </row>
    <row r="130" spans="1:13" s="182" customFormat="1" ht="28.5" customHeight="1">
      <c r="A130" s="196" t="s">
        <v>124</v>
      </c>
      <c r="B130" s="251">
        <v>809</v>
      </c>
      <c r="C130" s="204">
        <v>5</v>
      </c>
      <c r="D130" s="204">
        <v>2</v>
      </c>
      <c r="E130" s="197" t="s">
        <v>207</v>
      </c>
      <c r="F130" s="197" t="s">
        <v>33</v>
      </c>
      <c r="G130" s="197" t="s">
        <v>149</v>
      </c>
      <c r="H130" s="197" t="s">
        <v>141</v>
      </c>
      <c r="I130" s="190">
        <v>850</v>
      </c>
      <c r="J130" s="180">
        <f>J131</f>
        <v>0.3</v>
      </c>
      <c r="K130" s="180">
        <f>K131</f>
        <v>0</v>
      </c>
      <c r="L130" s="180">
        <f>L131</f>
        <v>0</v>
      </c>
      <c r="M130" s="249"/>
    </row>
    <row r="131" spans="1:13" s="360" customFormat="1" ht="28.5" customHeight="1" hidden="1">
      <c r="A131" s="361"/>
      <c r="B131" s="265">
        <v>809</v>
      </c>
      <c r="C131" s="356">
        <v>5</v>
      </c>
      <c r="D131" s="356">
        <v>2</v>
      </c>
      <c r="E131" s="358" t="s">
        <v>207</v>
      </c>
      <c r="F131" s="358" t="s">
        <v>33</v>
      </c>
      <c r="G131" s="358" t="s">
        <v>149</v>
      </c>
      <c r="H131" s="358" t="s">
        <v>141</v>
      </c>
      <c r="I131" s="363">
        <v>853</v>
      </c>
      <c r="J131" s="194">
        <v>0.3</v>
      </c>
      <c r="K131" s="194">
        <v>0</v>
      </c>
      <c r="L131" s="194">
        <v>0</v>
      </c>
      <c r="M131" s="375"/>
    </row>
    <row r="132" spans="1:13" s="360" customFormat="1" ht="51.75" customHeight="1">
      <c r="A132" s="408" t="s">
        <v>291</v>
      </c>
      <c r="B132" s="297">
        <v>809</v>
      </c>
      <c r="C132" s="236">
        <v>5</v>
      </c>
      <c r="D132" s="236">
        <v>2</v>
      </c>
      <c r="E132" s="344" t="s">
        <v>207</v>
      </c>
      <c r="F132" s="344" t="s">
        <v>33</v>
      </c>
      <c r="G132" s="344" t="s">
        <v>292</v>
      </c>
      <c r="H132" s="344" t="s">
        <v>85</v>
      </c>
      <c r="I132" s="190"/>
      <c r="J132" s="195">
        <f>J133</f>
        <v>5</v>
      </c>
      <c r="K132" s="195">
        <f>K133</f>
        <v>0</v>
      </c>
      <c r="L132" s="195">
        <f>L133</f>
        <v>0</v>
      </c>
      <c r="M132" s="375"/>
    </row>
    <row r="133" spans="1:13" s="360" customFormat="1" ht="36.75" customHeight="1">
      <c r="A133" s="398" t="s">
        <v>287</v>
      </c>
      <c r="B133" s="399">
        <v>809</v>
      </c>
      <c r="C133" s="400">
        <v>5</v>
      </c>
      <c r="D133" s="400">
        <v>2</v>
      </c>
      <c r="E133" s="401" t="s">
        <v>207</v>
      </c>
      <c r="F133" s="401" t="s">
        <v>33</v>
      </c>
      <c r="G133" s="401" t="s">
        <v>292</v>
      </c>
      <c r="H133" s="401" t="s">
        <v>288</v>
      </c>
      <c r="I133" s="402"/>
      <c r="J133" s="180">
        <f aca="true" t="shared" si="18" ref="J133:L134">J134</f>
        <v>5</v>
      </c>
      <c r="K133" s="180">
        <f t="shared" si="18"/>
        <v>0</v>
      </c>
      <c r="L133" s="180">
        <f t="shared" si="18"/>
        <v>0</v>
      </c>
      <c r="M133" s="375"/>
    </row>
    <row r="134" spans="1:13" s="360" customFormat="1" ht="37.5" customHeight="1">
      <c r="A134" s="398" t="s">
        <v>123</v>
      </c>
      <c r="B134" s="399">
        <v>809</v>
      </c>
      <c r="C134" s="400">
        <v>5</v>
      </c>
      <c r="D134" s="400">
        <v>2</v>
      </c>
      <c r="E134" s="401" t="s">
        <v>207</v>
      </c>
      <c r="F134" s="401" t="s">
        <v>33</v>
      </c>
      <c r="G134" s="401" t="s">
        <v>292</v>
      </c>
      <c r="H134" s="401" t="s">
        <v>288</v>
      </c>
      <c r="I134" s="402">
        <v>240</v>
      </c>
      <c r="J134" s="180">
        <f t="shared" si="18"/>
        <v>5</v>
      </c>
      <c r="K134" s="180">
        <f t="shared" si="18"/>
        <v>0</v>
      </c>
      <c r="L134" s="180">
        <f t="shared" si="18"/>
        <v>0</v>
      </c>
      <c r="M134" s="375"/>
    </row>
    <row r="135" spans="1:13" s="360" customFormat="1" ht="42" customHeight="1" hidden="1">
      <c r="A135" s="403" t="s">
        <v>94</v>
      </c>
      <c r="B135" s="404">
        <v>809</v>
      </c>
      <c r="C135" s="405">
        <v>5</v>
      </c>
      <c r="D135" s="405">
        <v>2</v>
      </c>
      <c r="E135" s="406" t="s">
        <v>23</v>
      </c>
      <c r="F135" s="406" t="s">
        <v>33</v>
      </c>
      <c r="G135" s="406" t="s">
        <v>86</v>
      </c>
      <c r="H135" s="406" t="s">
        <v>288</v>
      </c>
      <c r="I135" s="407">
        <v>244</v>
      </c>
      <c r="J135" s="194">
        <v>5</v>
      </c>
      <c r="K135" s="194">
        <v>0</v>
      </c>
      <c r="L135" s="194">
        <v>0</v>
      </c>
      <c r="M135" s="375"/>
    </row>
    <row r="136" spans="1:13" s="144" customFormat="1" ht="15.75" customHeight="1">
      <c r="A136" s="198" t="s">
        <v>8</v>
      </c>
      <c r="B136" s="223">
        <v>809</v>
      </c>
      <c r="C136" s="231" t="s">
        <v>164</v>
      </c>
      <c r="D136" s="231" t="s">
        <v>157</v>
      </c>
      <c r="E136" s="197"/>
      <c r="F136" s="197"/>
      <c r="G136" s="197"/>
      <c r="H136" s="197"/>
      <c r="I136" s="186"/>
      <c r="J136" s="195">
        <f aca="true" t="shared" si="19" ref="J136:L137">J137</f>
        <v>2002.3</v>
      </c>
      <c r="K136" s="195">
        <f t="shared" si="19"/>
        <v>956.5</v>
      </c>
      <c r="L136" s="195">
        <f t="shared" si="19"/>
        <v>2190.8999999999996</v>
      </c>
      <c r="M136" s="143"/>
    </row>
    <row r="137" spans="1:13" s="142" customFormat="1" ht="40.5" customHeight="1">
      <c r="A137" s="298" t="s">
        <v>206</v>
      </c>
      <c r="B137" s="297">
        <v>809</v>
      </c>
      <c r="C137" s="231" t="s">
        <v>164</v>
      </c>
      <c r="D137" s="231" t="s">
        <v>157</v>
      </c>
      <c r="E137" s="200" t="s">
        <v>207</v>
      </c>
      <c r="F137" s="200" t="s">
        <v>33</v>
      </c>
      <c r="G137" s="200" t="s">
        <v>86</v>
      </c>
      <c r="H137" s="200" t="s">
        <v>85</v>
      </c>
      <c r="I137" s="223"/>
      <c r="J137" s="195">
        <f t="shared" si="19"/>
        <v>2002.3</v>
      </c>
      <c r="K137" s="195">
        <f t="shared" si="19"/>
        <v>956.5</v>
      </c>
      <c r="L137" s="195">
        <f t="shared" si="19"/>
        <v>2190.8999999999996</v>
      </c>
      <c r="M137" s="141"/>
    </row>
    <row r="138" spans="1:13" s="157" customFormat="1" ht="55.5" customHeight="1">
      <c r="A138" s="349" t="s">
        <v>261</v>
      </c>
      <c r="B138" s="305">
        <v>809</v>
      </c>
      <c r="C138" s="351" t="s">
        <v>164</v>
      </c>
      <c r="D138" s="351" t="s">
        <v>157</v>
      </c>
      <c r="E138" s="351" t="s">
        <v>207</v>
      </c>
      <c r="F138" s="351" t="s">
        <v>33</v>
      </c>
      <c r="G138" s="351" t="s">
        <v>164</v>
      </c>
      <c r="H138" s="351" t="s">
        <v>85</v>
      </c>
      <c r="I138" s="342"/>
      <c r="J138" s="284">
        <f>J139+J142+J146+J150</f>
        <v>2002.3</v>
      </c>
      <c r="K138" s="284">
        <f>K139+K142+K146+K150</f>
        <v>956.5</v>
      </c>
      <c r="L138" s="284">
        <f>L139+L142+L146+L150</f>
        <v>2190.8999999999996</v>
      </c>
      <c r="M138" s="150"/>
    </row>
    <row r="139" spans="1:13" s="157" customFormat="1" ht="32.25" customHeight="1">
      <c r="A139" s="237" t="s">
        <v>262</v>
      </c>
      <c r="B139" s="309">
        <v>809</v>
      </c>
      <c r="C139" s="178" t="s">
        <v>164</v>
      </c>
      <c r="D139" s="178" t="s">
        <v>157</v>
      </c>
      <c r="E139" s="178" t="s">
        <v>207</v>
      </c>
      <c r="F139" s="178" t="s">
        <v>33</v>
      </c>
      <c r="G139" s="178" t="s">
        <v>164</v>
      </c>
      <c r="H139" s="185" t="s">
        <v>248</v>
      </c>
      <c r="I139" s="179"/>
      <c r="J139" s="233">
        <f aca="true" t="shared" si="20" ref="J139:L140">J140</f>
        <v>66.3</v>
      </c>
      <c r="K139" s="233">
        <f t="shared" si="20"/>
        <v>92.3</v>
      </c>
      <c r="L139" s="233">
        <f t="shared" si="20"/>
        <v>100</v>
      </c>
      <c r="M139" s="150"/>
    </row>
    <row r="140" spans="1:13" s="157" customFormat="1" ht="38.25" customHeight="1">
      <c r="A140" s="183" t="s">
        <v>123</v>
      </c>
      <c r="B140" s="184">
        <v>809</v>
      </c>
      <c r="C140" s="185" t="s">
        <v>164</v>
      </c>
      <c r="D140" s="185" t="s">
        <v>157</v>
      </c>
      <c r="E140" s="185" t="s">
        <v>207</v>
      </c>
      <c r="F140" s="185" t="s">
        <v>33</v>
      </c>
      <c r="G140" s="185" t="s">
        <v>164</v>
      </c>
      <c r="H140" s="185" t="s">
        <v>248</v>
      </c>
      <c r="I140" s="186">
        <v>240</v>
      </c>
      <c r="J140" s="180">
        <f t="shared" si="20"/>
        <v>66.3</v>
      </c>
      <c r="K140" s="180">
        <f t="shared" si="20"/>
        <v>92.3</v>
      </c>
      <c r="L140" s="180">
        <f t="shared" si="20"/>
        <v>100</v>
      </c>
      <c r="M140" s="150"/>
    </row>
    <row r="141" spans="1:13" s="264" customFormat="1" ht="38.25" customHeight="1" hidden="1">
      <c r="A141" s="378" t="s">
        <v>112</v>
      </c>
      <c r="B141" s="191">
        <v>809</v>
      </c>
      <c r="C141" s="192" t="s">
        <v>164</v>
      </c>
      <c r="D141" s="192" t="s">
        <v>157</v>
      </c>
      <c r="E141" s="192" t="s">
        <v>207</v>
      </c>
      <c r="F141" s="192" t="s">
        <v>33</v>
      </c>
      <c r="G141" s="192" t="s">
        <v>164</v>
      </c>
      <c r="H141" s="192" t="s">
        <v>248</v>
      </c>
      <c r="I141" s="193">
        <v>244</v>
      </c>
      <c r="J141" s="194">
        <f>62.3+4</f>
        <v>66.3</v>
      </c>
      <c r="K141" s="194">
        <v>92.3</v>
      </c>
      <c r="L141" s="194">
        <v>100</v>
      </c>
      <c r="M141" s="263"/>
    </row>
    <row r="142" spans="1:13" s="157" customFormat="1" ht="38.25" customHeight="1">
      <c r="A142" s="237" t="s">
        <v>167</v>
      </c>
      <c r="B142" s="309">
        <v>809</v>
      </c>
      <c r="C142" s="178" t="s">
        <v>164</v>
      </c>
      <c r="D142" s="178" t="s">
        <v>157</v>
      </c>
      <c r="E142" s="178" t="s">
        <v>207</v>
      </c>
      <c r="F142" s="178" t="s">
        <v>33</v>
      </c>
      <c r="G142" s="178" t="s">
        <v>164</v>
      </c>
      <c r="H142" s="178" t="s">
        <v>142</v>
      </c>
      <c r="I142" s="179"/>
      <c r="J142" s="233">
        <f>J143</f>
        <v>427.1</v>
      </c>
      <c r="K142" s="233">
        <f>K143</f>
        <v>864.2</v>
      </c>
      <c r="L142" s="233">
        <f>L143</f>
        <v>673.3</v>
      </c>
      <c r="M142" s="150"/>
    </row>
    <row r="143" spans="1:13" s="157" customFormat="1" ht="38.25" customHeight="1">
      <c r="A143" s="183" t="s">
        <v>123</v>
      </c>
      <c r="B143" s="184">
        <v>809</v>
      </c>
      <c r="C143" s="185" t="s">
        <v>164</v>
      </c>
      <c r="D143" s="185" t="s">
        <v>157</v>
      </c>
      <c r="E143" s="185" t="s">
        <v>207</v>
      </c>
      <c r="F143" s="185" t="s">
        <v>33</v>
      </c>
      <c r="G143" s="185" t="s">
        <v>164</v>
      </c>
      <c r="H143" s="185" t="s">
        <v>142</v>
      </c>
      <c r="I143" s="186">
        <v>240</v>
      </c>
      <c r="J143" s="180">
        <f>J144+J145</f>
        <v>427.1</v>
      </c>
      <c r="K143" s="180">
        <f>K145</f>
        <v>864.2</v>
      </c>
      <c r="L143" s="180">
        <f>L145</f>
        <v>673.3</v>
      </c>
      <c r="M143" s="150"/>
    </row>
    <row r="144" spans="1:13" s="264" customFormat="1" ht="38.25" customHeight="1" hidden="1">
      <c r="A144" s="252"/>
      <c r="B144" s="191">
        <v>809</v>
      </c>
      <c r="C144" s="192" t="s">
        <v>164</v>
      </c>
      <c r="D144" s="192" t="s">
        <v>157</v>
      </c>
      <c r="E144" s="192" t="s">
        <v>207</v>
      </c>
      <c r="F144" s="192" t="s">
        <v>33</v>
      </c>
      <c r="G144" s="192" t="s">
        <v>164</v>
      </c>
      <c r="H144" s="192" t="s">
        <v>142</v>
      </c>
      <c r="I144" s="193">
        <v>243</v>
      </c>
      <c r="J144" s="194">
        <v>0</v>
      </c>
      <c r="K144" s="194">
        <v>0</v>
      </c>
      <c r="L144" s="194">
        <v>0</v>
      </c>
      <c r="M144" s="263"/>
    </row>
    <row r="145" spans="1:13" s="264" customFormat="1" ht="38.25" customHeight="1" hidden="1">
      <c r="A145" s="378" t="s">
        <v>112</v>
      </c>
      <c r="B145" s="191">
        <v>809</v>
      </c>
      <c r="C145" s="192" t="s">
        <v>164</v>
      </c>
      <c r="D145" s="192" t="s">
        <v>157</v>
      </c>
      <c r="E145" s="192" t="s">
        <v>207</v>
      </c>
      <c r="F145" s="192" t="s">
        <v>33</v>
      </c>
      <c r="G145" s="192" t="s">
        <v>164</v>
      </c>
      <c r="H145" s="192" t="s">
        <v>142</v>
      </c>
      <c r="I145" s="193">
        <v>244</v>
      </c>
      <c r="J145" s="194">
        <f>284-19.9+98+99.9+0.1-35</f>
        <v>427.1</v>
      </c>
      <c r="K145" s="194">
        <f>509.8+354.4</f>
        <v>864.2</v>
      </c>
      <c r="L145" s="194">
        <v>673.3</v>
      </c>
      <c r="M145" s="263"/>
    </row>
    <row r="146" spans="1:13" s="157" customFormat="1" ht="38.25" customHeight="1">
      <c r="A146" s="177" t="s">
        <v>198</v>
      </c>
      <c r="B146" s="309">
        <v>809</v>
      </c>
      <c r="C146" s="178" t="s">
        <v>164</v>
      </c>
      <c r="D146" s="178" t="s">
        <v>157</v>
      </c>
      <c r="E146" s="178" t="s">
        <v>207</v>
      </c>
      <c r="F146" s="178" t="s">
        <v>33</v>
      </c>
      <c r="G146" s="178" t="s">
        <v>164</v>
      </c>
      <c r="H146" s="178" t="s">
        <v>166</v>
      </c>
      <c r="I146" s="179"/>
      <c r="J146" s="233">
        <f aca="true" t="shared" si="21" ref="J146:L147">J147</f>
        <v>1464.3999999999999</v>
      </c>
      <c r="K146" s="233">
        <f t="shared" si="21"/>
        <v>0</v>
      </c>
      <c r="L146" s="233">
        <f t="shared" si="21"/>
        <v>1417.6</v>
      </c>
      <c r="M146" s="150"/>
    </row>
    <row r="147" spans="1:13" s="157" customFormat="1" ht="38.25" customHeight="1">
      <c r="A147" s="183" t="s">
        <v>123</v>
      </c>
      <c r="B147" s="184">
        <v>809</v>
      </c>
      <c r="C147" s="185" t="s">
        <v>164</v>
      </c>
      <c r="D147" s="185" t="s">
        <v>157</v>
      </c>
      <c r="E147" s="185" t="s">
        <v>207</v>
      </c>
      <c r="F147" s="185" t="s">
        <v>33</v>
      </c>
      <c r="G147" s="185" t="s">
        <v>164</v>
      </c>
      <c r="H147" s="185" t="s">
        <v>166</v>
      </c>
      <c r="I147" s="186">
        <v>240</v>
      </c>
      <c r="J147" s="180">
        <f>J148+J149</f>
        <v>1464.3999999999999</v>
      </c>
      <c r="K147" s="180">
        <f t="shared" si="21"/>
        <v>0</v>
      </c>
      <c r="L147" s="180">
        <f t="shared" si="21"/>
        <v>1417.6</v>
      </c>
      <c r="M147" s="150"/>
    </row>
    <row r="148" spans="1:13" s="264" customFormat="1" ht="38.25" customHeight="1" hidden="1">
      <c r="A148" s="378" t="s">
        <v>112</v>
      </c>
      <c r="B148" s="191">
        <v>809</v>
      </c>
      <c r="C148" s="192" t="s">
        <v>164</v>
      </c>
      <c r="D148" s="192" t="s">
        <v>157</v>
      </c>
      <c r="E148" s="192" t="s">
        <v>207</v>
      </c>
      <c r="F148" s="192" t="s">
        <v>33</v>
      </c>
      <c r="G148" s="192" t="s">
        <v>164</v>
      </c>
      <c r="H148" s="192" t="s">
        <v>166</v>
      </c>
      <c r="I148" s="193">
        <v>244</v>
      </c>
      <c r="J148" s="194">
        <v>130.8</v>
      </c>
      <c r="K148" s="194">
        <f>1417.6-1063.2-354.4</f>
        <v>0</v>
      </c>
      <c r="L148" s="194">
        <v>1417.6</v>
      </c>
      <c r="M148" s="263"/>
    </row>
    <row r="149" spans="1:13" s="264" customFormat="1" ht="38.25" customHeight="1" hidden="1">
      <c r="A149" s="378"/>
      <c r="B149" s="191"/>
      <c r="C149" s="192"/>
      <c r="D149" s="192"/>
      <c r="E149" s="192"/>
      <c r="F149" s="192"/>
      <c r="G149" s="192"/>
      <c r="H149" s="192"/>
      <c r="I149" s="193">
        <v>247</v>
      </c>
      <c r="J149" s="194">
        <f>1327.6+24.3-0.1-24.2+6</f>
        <v>1333.6</v>
      </c>
      <c r="K149" s="194"/>
      <c r="L149" s="194"/>
      <c r="M149" s="263"/>
    </row>
    <row r="150" spans="1:13" s="259" customFormat="1" ht="38.25" customHeight="1">
      <c r="A150" s="302" t="s">
        <v>199</v>
      </c>
      <c r="B150" s="350">
        <v>809</v>
      </c>
      <c r="C150" s="187" t="s">
        <v>164</v>
      </c>
      <c r="D150" s="187" t="s">
        <v>157</v>
      </c>
      <c r="E150" s="178" t="s">
        <v>207</v>
      </c>
      <c r="F150" s="187" t="s">
        <v>33</v>
      </c>
      <c r="G150" s="187" t="s">
        <v>164</v>
      </c>
      <c r="H150" s="203" t="s">
        <v>92</v>
      </c>
      <c r="I150" s="188"/>
      <c r="J150" s="233">
        <f aca="true" t="shared" si="22" ref="J150:L151">J151</f>
        <v>44.5</v>
      </c>
      <c r="K150" s="233">
        <f t="shared" si="22"/>
        <v>0</v>
      </c>
      <c r="L150" s="233">
        <f t="shared" si="22"/>
        <v>0</v>
      </c>
      <c r="M150" s="258"/>
    </row>
    <row r="151" spans="1:13" s="259" customFormat="1" ht="38.25" customHeight="1">
      <c r="A151" s="346" t="s">
        <v>123</v>
      </c>
      <c r="B151" s="251">
        <v>809</v>
      </c>
      <c r="C151" s="189" t="s">
        <v>164</v>
      </c>
      <c r="D151" s="189" t="s">
        <v>157</v>
      </c>
      <c r="E151" s="185" t="s">
        <v>207</v>
      </c>
      <c r="F151" s="189" t="s">
        <v>33</v>
      </c>
      <c r="G151" s="189" t="s">
        <v>164</v>
      </c>
      <c r="H151" s="197" t="s">
        <v>92</v>
      </c>
      <c r="I151" s="190">
        <v>240</v>
      </c>
      <c r="J151" s="180">
        <f t="shared" si="22"/>
        <v>44.5</v>
      </c>
      <c r="K151" s="180">
        <f t="shared" si="22"/>
        <v>0</v>
      </c>
      <c r="L151" s="180">
        <f t="shared" si="22"/>
        <v>0</v>
      </c>
      <c r="M151" s="258"/>
    </row>
    <row r="152" spans="1:13" s="264" customFormat="1" ht="38.25" customHeight="1" hidden="1">
      <c r="A152" s="377" t="s">
        <v>112</v>
      </c>
      <c r="B152" s="265">
        <v>809</v>
      </c>
      <c r="C152" s="356">
        <v>5</v>
      </c>
      <c r="D152" s="356">
        <v>3</v>
      </c>
      <c r="E152" s="356">
        <v>44</v>
      </c>
      <c r="F152" s="358" t="s">
        <v>33</v>
      </c>
      <c r="G152" s="358" t="s">
        <v>164</v>
      </c>
      <c r="H152" s="358" t="s">
        <v>92</v>
      </c>
      <c r="I152" s="363">
        <v>244</v>
      </c>
      <c r="J152" s="194">
        <f>6.7+15.6+22.2</f>
        <v>44.5</v>
      </c>
      <c r="K152" s="194">
        <v>0</v>
      </c>
      <c r="L152" s="194">
        <v>0</v>
      </c>
      <c r="M152" s="263"/>
    </row>
    <row r="153" spans="1:13" s="144" customFormat="1" ht="15.75">
      <c r="A153" s="198" t="s">
        <v>43</v>
      </c>
      <c r="B153" s="223">
        <v>809</v>
      </c>
      <c r="C153" s="231" t="s">
        <v>168</v>
      </c>
      <c r="D153" s="231" t="s">
        <v>86</v>
      </c>
      <c r="E153" s="197"/>
      <c r="F153" s="197"/>
      <c r="G153" s="197"/>
      <c r="H153" s="197"/>
      <c r="I153" s="223"/>
      <c r="J153" s="195">
        <f>J154</f>
        <v>2.9</v>
      </c>
      <c r="K153" s="195">
        <f>K154</f>
        <v>0</v>
      </c>
      <c r="L153" s="195">
        <f>L154</f>
        <v>0</v>
      </c>
      <c r="M153" s="143"/>
    </row>
    <row r="154" spans="1:13" s="142" customFormat="1" ht="15.75">
      <c r="A154" s="198" t="s">
        <v>42</v>
      </c>
      <c r="B154" s="223">
        <v>809</v>
      </c>
      <c r="C154" s="231" t="s">
        <v>168</v>
      </c>
      <c r="D154" s="231" t="s">
        <v>168</v>
      </c>
      <c r="E154" s="200"/>
      <c r="F154" s="200"/>
      <c r="G154" s="200"/>
      <c r="H154" s="200"/>
      <c r="I154" s="223"/>
      <c r="J154" s="195">
        <f>J157</f>
        <v>2.9</v>
      </c>
      <c r="K154" s="195">
        <f>K157</f>
        <v>0</v>
      </c>
      <c r="L154" s="195">
        <f>L157</f>
        <v>0</v>
      </c>
      <c r="M154" s="141"/>
    </row>
    <row r="155" spans="1:13" s="142" customFormat="1" ht="39" customHeight="1">
      <c r="A155" s="298" t="s">
        <v>206</v>
      </c>
      <c r="B155" s="223">
        <v>809</v>
      </c>
      <c r="C155" s="231" t="s">
        <v>168</v>
      </c>
      <c r="D155" s="231" t="s">
        <v>168</v>
      </c>
      <c r="E155" s="200" t="s">
        <v>207</v>
      </c>
      <c r="F155" s="200" t="s">
        <v>33</v>
      </c>
      <c r="G155" s="200" t="s">
        <v>86</v>
      </c>
      <c r="H155" s="200" t="s">
        <v>85</v>
      </c>
      <c r="I155" s="223"/>
      <c r="J155" s="195">
        <f>J156</f>
        <v>2.9</v>
      </c>
      <c r="K155" s="195">
        <f aca="true" t="shared" si="23" ref="K155:L157">K156</f>
        <v>0</v>
      </c>
      <c r="L155" s="195">
        <f t="shared" si="23"/>
        <v>0</v>
      </c>
      <c r="M155" s="141"/>
    </row>
    <row r="156" spans="1:13" s="157" customFormat="1" ht="39.75" customHeight="1">
      <c r="A156" s="296" t="s">
        <v>263</v>
      </c>
      <c r="B156" s="342">
        <v>809</v>
      </c>
      <c r="C156" s="351" t="s">
        <v>168</v>
      </c>
      <c r="D156" s="351" t="s">
        <v>168</v>
      </c>
      <c r="E156" s="344" t="s">
        <v>207</v>
      </c>
      <c r="F156" s="344" t="s">
        <v>33</v>
      </c>
      <c r="G156" s="344" t="s">
        <v>160</v>
      </c>
      <c r="H156" s="344" t="s">
        <v>85</v>
      </c>
      <c r="I156" s="342"/>
      <c r="J156" s="284">
        <f>J157</f>
        <v>2.9</v>
      </c>
      <c r="K156" s="284">
        <f t="shared" si="23"/>
        <v>0</v>
      </c>
      <c r="L156" s="284">
        <f t="shared" si="23"/>
        <v>0</v>
      </c>
      <c r="M156" s="150"/>
    </row>
    <row r="157" spans="1:13" s="158" customFormat="1" ht="59.25" customHeight="1">
      <c r="A157" s="177" t="s">
        <v>143</v>
      </c>
      <c r="B157" s="309">
        <v>809</v>
      </c>
      <c r="C157" s="202">
        <v>7</v>
      </c>
      <c r="D157" s="178" t="s">
        <v>168</v>
      </c>
      <c r="E157" s="203" t="s">
        <v>207</v>
      </c>
      <c r="F157" s="203" t="s">
        <v>33</v>
      </c>
      <c r="G157" s="203" t="s">
        <v>160</v>
      </c>
      <c r="H157" s="203" t="s">
        <v>144</v>
      </c>
      <c r="I157" s="306"/>
      <c r="J157" s="233">
        <f>J158</f>
        <v>2.9</v>
      </c>
      <c r="K157" s="233">
        <f t="shared" si="23"/>
        <v>0</v>
      </c>
      <c r="L157" s="233">
        <f t="shared" si="23"/>
        <v>0</v>
      </c>
      <c r="M157" s="151"/>
    </row>
    <row r="158" spans="1:13" s="182" customFormat="1" ht="20.25" customHeight="1">
      <c r="A158" s="196" t="s">
        <v>25</v>
      </c>
      <c r="B158" s="184">
        <v>809</v>
      </c>
      <c r="C158" s="204">
        <v>7</v>
      </c>
      <c r="D158" s="185" t="s">
        <v>168</v>
      </c>
      <c r="E158" s="197" t="s">
        <v>207</v>
      </c>
      <c r="F158" s="197" t="s">
        <v>33</v>
      </c>
      <c r="G158" s="197" t="s">
        <v>160</v>
      </c>
      <c r="H158" s="197" t="s">
        <v>144</v>
      </c>
      <c r="I158" s="205">
        <v>540</v>
      </c>
      <c r="J158" s="180">
        <v>2.9</v>
      </c>
      <c r="K158" s="180">
        <v>0</v>
      </c>
      <c r="L158" s="180">
        <v>0</v>
      </c>
      <c r="M158" s="181"/>
    </row>
    <row r="159" spans="1:13" s="152" customFormat="1" ht="15" customHeight="1">
      <c r="A159" s="198" t="s">
        <v>10</v>
      </c>
      <c r="B159" s="223">
        <v>809</v>
      </c>
      <c r="C159" s="231" t="s">
        <v>163</v>
      </c>
      <c r="D159" s="231" t="s">
        <v>86</v>
      </c>
      <c r="E159" s="204"/>
      <c r="F159" s="197"/>
      <c r="G159" s="197"/>
      <c r="H159" s="205"/>
      <c r="I159" s="186"/>
      <c r="J159" s="195">
        <f>J164</f>
        <v>248.8</v>
      </c>
      <c r="K159" s="195">
        <f>K164</f>
        <v>248.8</v>
      </c>
      <c r="L159" s="195">
        <f>L164</f>
        <v>248.8</v>
      </c>
      <c r="M159" s="143"/>
    </row>
    <row r="160" spans="1:13" s="153" customFormat="1" ht="16.5" customHeight="1">
      <c r="A160" s="198" t="s">
        <v>31</v>
      </c>
      <c r="B160" s="223">
        <v>809</v>
      </c>
      <c r="C160" s="231" t="s">
        <v>163</v>
      </c>
      <c r="D160" s="231" t="s">
        <v>148</v>
      </c>
      <c r="E160" s="199"/>
      <c r="F160" s="200"/>
      <c r="G160" s="200"/>
      <c r="H160" s="304"/>
      <c r="I160" s="223"/>
      <c r="J160" s="195">
        <f aca="true" t="shared" si="24" ref="J160:L161">J161</f>
        <v>248.8</v>
      </c>
      <c r="K160" s="195">
        <f t="shared" si="24"/>
        <v>248.8</v>
      </c>
      <c r="L160" s="195">
        <f t="shared" si="24"/>
        <v>248.8</v>
      </c>
      <c r="M160" s="141"/>
    </row>
    <row r="161" spans="1:13" s="152" customFormat="1" ht="16.5" customHeight="1">
      <c r="A161" s="196" t="s">
        <v>169</v>
      </c>
      <c r="B161" s="186">
        <v>809</v>
      </c>
      <c r="C161" s="185" t="s">
        <v>163</v>
      </c>
      <c r="D161" s="185" t="s">
        <v>148</v>
      </c>
      <c r="E161" s="204">
        <v>91</v>
      </c>
      <c r="F161" s="197" t="s">
        <v>33</v>
      </c>
      <c r="G161" s="197" t="s">
        <v>86</v>
      </c>
      <c r="H161" s="197" t="s">
        <v>85</v>
      </c>
      <c r="I161" s="186"/>
      <c r="J161" s="180">
        <f t="shared" si="24"/>
        <v>248.8</v>
      </c>
      <c r="K161" s="180">
        <f t="shared" si="24"/>
        <v>248.8</v>
      </c>
      <c r="L161" s="180">
        <f t="shared" si="24"/>
        <v>248.8</v>
      </c>
      <c r="M161" s="143"/>
    </row>
    <row r="162" spans="1:13" s="384" customFormat="1" ht="21.75" customHeight="1">
      <c r="A162" s="201" t="s">
        <v>174</v>
      </c>
      <c r="B162" s="179">
        <v>809</v>
      </c>
      <c r="C162" s="178" t="s">
        <v>163</v>
      </c>
      <c r="D162" s="178" t="s">
        <v>148</v>
      </c>
      <c r="E162" s="203" t="s">
        <v>23</v>
      </c>
      <c r="F162" s="203" t="s">
        <v>33</v>
      </c>
      <c r="G162" s="203" t="s">
        <v>86</v>
      </c>
      <c r="H162" s="203" t="s">
        <v>173</v>
      </c>
      <c r="I162" s="179"/>
      <c r="J162" s="233">
        <f>J164</f>
        <v>248.8</v>
      </c>
      <c r="K162" s="233">
        <f>K164</f>
        <v>248.8</v>
      </c>
      <c r="L162" s="233">
        <f>L164</f>
        <v>248.8</v>
      </c>
      <c r="M162" s="150"/>
    </row>
    <row r="163" spans="1:13" s="140" customFormat="1" ht="31.5" customHeight="1">
      <c r="A163" s="196" t="s">
        <v>145</v>
      </c>
      <c r="B163" s="184">
        <v>809</v>
      </c>
      <c r="C163" s="204">
        <v>10</v>
      </c>
      <c r="D163" s="204">
        <v>1</v>
      </c>
      <c r="E163" s="204">
        <v>91</v>
      </c>
      <c r="F163" s="197" t="s">
        <v>33</v>
      </c>
      <c r="G163" s="197" t="s">
        <v>86</v>
      </c>
      <c r="H163" s="197" t="s">
        <v>173</v>
      </c>
      <c r="I163" s="205">
        <v>320</v>
      </c>
      <c r="J163" s="180">
        <f>J164</f>
        <v>248.8</v>
      </c>
      <c r="K163" s="180">
        <f>K164</f>
        <v>248.8</v>
      </c>
      <c r="L163" s="180">
        <f>L164</f>
        <v>248.8</v>
      </c>
      <c r="M163" s="141"/>
    </row>
    <row r="164" spans="1:13" s="360" customFormat="1" ht="31.5" customHeight="1" hidden="1">
      <c r="A164" s="247"/>
      <c r="B164" s="193">
        <v>809</v>
      </c>
      <c r="C164" s="192" t="s">
        <v>163</v>
      </c>
      <c r="D164" s="192" t="s">
        <v>148</v>
      </c>
      <c r="E164" s="358" t="s">
        <v>23</v>
      </c>
      <c r="F164" s="358" t="s">
        <v>33</v>
      </c>
      <c r="G164" s="358" t="s">
        <v>86</v>
      </c>
      <c r="H164" s="358" t="s">
        <v>173</v>
      </c>
      <c r="I164" s="193">
        <v>321</v>
      </c>
      <c r="J164" s="194">
        <v>248.8</v>
      </c>
      <c r="K164" s="194">
        <v>248.8</v>
      </c>
      <c r="L164" s="194">
        <v>248.8</v>
      </c>
      <c r="M164" s="359"/>
    </row>
    <row r="165" spans="1:13" s="250" customFormat="1" ht="15.75">
      <c r="A165" s="198" t="s">
        <v>34</v>
      </c>
      <c r="B165" s="297">
        <v>809</v>
      </c>
      <c r="C165" s="199">
        <v>11</v>
      </c>
      <c r="D165" s="199">
        <v>0</v>
      </c>
      <c r="E165" s="303"/>
      <c r="F165" s="303"/>
      <c r="G165" s="200"/>
      <c r="H165" s="200"/>
      <c r="I165" s="304"/>
      <c r="J165" s="195">
        <f aca="true" t="shared" si="25" ref="J165:L169">J166</f>
        <v>0</v>
      </c>
      <c r="K165" s="195">
        <f t="shared" si="25"/>
        <v>100</v>
      </c>
      <c r="L165" s="195">
        <f t="shared" si="25"/>
        <v>100</v>
      </c>
      <c r="M165" s="249"/>
    </row>
    <row r="166" spans="1:13" s="250" customFormat="1" ht="15.75">
      <c r="A166" s="198" t="s">
        <v>46</v>
      </c>
      <c r="B166" s="297">
        <v>809</v>
      </c>
      <c r="C166" s="199">
        <v>11</v>
      </c>
      <c r="D166" s="199">
        <v>1</v>
      </c>
      <c r="E166" s="303"/>
      <c r="F166" s="303"/>
      <c r="G166" s="200"/>
      <c r="H166" s="200"/>
      <c r="I166" s="304"/>
      <c r="J166" s="195">
        <f>J167</f>
        <v>0</v>
      </c>
      <c r="K166" s="195">
        <f t="shared" si="25"/>
        <v>100</v>
      </c>
      <c r="L166" s="195">
        <f t="shared" si="25"/>
        <v>100</v>
      </c>
      <c r="M166" s="249"/>
    </row>
    <row r="167" spans="1:13" s="182" customFormat="1" ht="37.5" customHeight="1">
      <c r="A167" s="298" t="s">
        <v>206</v>
      </c>
      <c r="B167" s="297">
        <v>809</v>
      </c>
      <c r="C167" s="199">
        <v>11</v>
      </c>
      <c r="D167" s="199">
        <v>1</v>
      </c>
      <c r="E167" s="197" t="s">
        <v>207</v>
      </c>
      <c r="F167" s="197" t="s">
        <v>33</v>
      </c>
      <c r="G167" s="197" t="s">
        <v>86</v>
      </c>
      <c r="H167" s="197" t="s">
        <v>85</v>
      </c>
      <c r="I167" s="205"/>
      <c r="J167" s="180">
        <f t="shared" si="25"/>
        <v>0</v>
      </c>
      <c r="K167" s="180">
        <f t="shared" si="25"/>
        <v>100</v>
      </c>
      <c r="L167" s="180">
        <f t="shared" si="25"/>
        <v>100</v>
      </c>
      <c r="M167" s="181"/>
    </row>
    <row r="168" spans="1:13" s="308" customFormat="1" ht="31.5">
      <c r="A168" s="296" t="s">
        <v>264</v>
      </c>
      <c r="B168" s="305">
        <v>809</v>
      </c>
      <c r="C168" s="236">
        <v>11</v>
      </c>
      <c r="D168" s="236">
        <v>1</v>
      </c>
      <c r="E168" s="203" t="s">
        <v>207</v>
      </c>
      <c r="F168" s="203" t="s">
        <v>33</v>
      </c>
      <c r="G168" s="203" t="s">
        <v>168</v>
      </c>
      <c r="H168" s="203" t="s">
        <v>85</v>
      </c>
      <c r="I168" s="306"/>
      <c r="J168" s="233">
        <f>J169</f>
        <v>0</v>
      </c>
      <c r="K168" s="233">
        <f t="shared" si="25"/>
        <v>100</v>
      </c>
      <c r="L168" s="233">
        <f t="shared" si="25"/>
        <v>100</v>
      </c>
      <c r="M168" s="307"/>
    </row>
    <row r="169" spans="1:13" s="308" customFormat="1" ht="21.75" customHeight="1">
      <c r="A169" s="177" t="s">
        <v>170</v>
      </c>
      <c r="B169" s="309">
        <v>809</v>
      </c>
      <c r="C169" s="202">
        <v>11</v>
      </c>
      <c r="D169" s="202">
        <v>1</v>
      </c>
      <c r="E169" s="203" t="s">
        <v>207</v>
      </c>
      <c r="F169" s="203" t="s">
        <v>33</v>
      </c>
      <c r="G169" s="203" t="s">
        <v>168</v>
      </c>
      <c r="H169" s="203" t="s">
        <v>254</v>
      </c>
      <c r="I169" s="306"/>
      <c r="J169" s="233">
        <f t="shared" si="25"/>
        <v>0</v>
      </c>
      <c r="K169" s="233">
        <f t="shared" si="25"/>
        <v>100</v>
      </c>
      <c r="L169" s="233">
        <f t="shared" si="25"/>
        <v>100</v>
      </c>
      <c r="M169" s="307"/>
    </row>
    <row r="170" spans="1:17" s="311" customFormat="1" ht="31.5">
      <c r="A170" s="183" t="s">
        <v>123</v>
      </c>
      <c r="B170" s="184">
        <v>809</v>
      </c>
      <c r="C170" s="204">
        <v>11</v>
      </c>
      <c r="D170" s="204">
        <v>1</v>
      </c>
      <c r="E170" s="197" t="s">
        <v>207</v>
      </c>
      <c r="F170" s="197" t="s">
        <v>33</v>
      </c>
      <c r="G170" s="197" t="s">
        <v>168</v>
      </c>
      <c r="H170" s="203" t="s">
        <v>254</v>
      </c>
      <c r="I170" s="205">
        <v>240</v>
      </c>
      <c r="J170" s="180">
        <f>J171</f>
        <v>0</v>
      </c>
      <c r="K170" s="180">
        <f>K171</f>
        <v>100</v>
      </c>
      <c r="L170" s="180">
        <f>L171</f>
        <v>100</v>
      </c>
      <c r="M170" s="181"/>
      <c r="N170" s="310"/>
      <c r="O170" s="310"/>
      <c r="P170" s="310"/>
      <c r="Q170" s="310"/>
    </row>
    <row r="171" spans="1:13" s="380" customFormat="1" ht="34.5" customHeight="1" hidden="1">
      <c r="A171" s="247" t="s">
        <v>94</v>
      </c>
      <c r="B171" s="191">
        <v>809</v>
      </c>
      <c r="C171" s="356">
        <v>11</v>
      </c>
      <c r="D171" s="356">
        <v>1</v>
      </c>
      <c r="E171" s="358" t="s">
        <v>207</v>
      </c>
      <c r="F171" s="358" t="s">
        <v>33</v>
      </c>
      <c r="G171" s="358" t="s">
        <v>168</v>
      </c>
      <c r="H171" s="379" t="s">
        <v>137</v>
      </c>
      <c r="I171" s="367">
        <v>244</v>
      </c>
      <c r="J171" s="194">
        <v>0</v>
      </c>
      <c r="K171" s="194">
        <v>100</v>
      </c>
      <c r="L171" s="194">
        <v>100</v>
      </c>
      <c r="M171" s="359"/>
    </row>
    <row r="172" spans="1:13" s="142" customFormat="1" ht="16.5" customHeight="1">
      <c r="A172" s="198" t="s">
        <v>172</v>
      </c>
      <c r="B172" s="297"/>
      <c r="C172" s="199"/>
      <c r="D172" s="199"/>
      <c r="E172" s="199"/>
      <c r="F172" s="200"/>
      <c r="G172" s="200"/>
      <c r="H172" s="200"/>
      <c r="I172" s="223"/>
      <c r="J172" s="195">
        <f>J174</f>
        <v>9037.199999999999</v>
      </c>
      <c r="K172" s="195">
        <f>K174</f>
        <v>4949.599999999999</v>
      </c>
      <c r="L172" s="195">
        <f>L174</f>
        <v>6440.2</v>
      </c>
      <c r="M172" s="141"/>
    </row>
    <row r="173" spans="1:13" s="142" customFormat="1" ht="15.75">
      <c r="A173" s="221" t="s">
        <v>119</v>
      </c>
      <c r="B173" s="352"/>
      <c r="C173" s="353"/>
      <c r="D173" s="353"/>
      <c r="E173" s="303"/>
      <c r="F173" s="303"/>
      <c r="G173" s="200"/>
      <c r="H173" s="200"/>
      <c r="I173" s="304"/>
      <c r="J173" s="195">
        <v>0</v>
      </c>
      <c r="K173" s="195">
        <v>125</v>
      </c>
      <c r="L173" s="195">
        <v>265</v>
      </c>
      <c r="M173" s="141"/>
    </row>
    <row r="174" spans="1:13" s="142" customFormat="1" ht="15.75">
      <c r="A174" s="198" t="s">
        <v>17</v>
      </c>
      <c r="B174" s="223"/>
      <c r="C174" s="231"/>
      <c r="D174" s="231"/>
      <c r="E174" s="297"/>
      <c r="F174" s="297"/>
      <c r="G174" s="354"/>
      <c r="H174" s="354"/>
      <c r="I174" s="223"/>
      <c r="J174" s="195">
        <f>J16+J82+J88+J102+J112+J153+J159+J165</f>
        <v>9037.199999999999</v>
      </c>
      <c r="K174" s="195">
        <f>K16+K82+K88+K102+K112+K153+K159+K165+K173</f>
        <v>4949.599999999999</v>
      </c>
      <c r="L174" s="195">
        <f>L16+L82+L88+L102+L112+L153+L159+L165+L173</f>
        <v>6440.2</v>
      </c>
      <c r="M174" s="141"/>
    </row>
    <row r="175" ht="12.75">
      <c r="L175" s="355" t="s">
        <v>268</v>
      </c>
    </row>
  </sheetData>
  <sheetProtection/>
  <mergeCells count="12">
    <mergeCell ref="I5:J5"/>
    <mergeCell ref="I7:K7"/>
    <mergeCell ref="I8:J8"/>
    <mergeCell ref="D12:D13"/>
    <mergeCell ref="E12:H13"/>
    <mergeCell ref="I12:I13"/>
    <mergeCell ref="J12:L12"/>
    <mergeCell ref="E14:H14"/>
    <mergeCell ref="A10:L10"/>
    <mergeCell ref="A12:A13"/>
    <mergeCell ref="B12:B13"/>
    <mergeCell ref="C12:C13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58"/>
  <sheetViews>
    <sheetView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57.8515625" style="72" customWidth="1"/>
    <col min="2" max="2" width="4.28125" style="72" customWidth="1"/>
    <col min="3" max="3" width="3.421875" style="72" customWidth="1"/>
    <col min="4" max="4" width="3.57421875" style="72" customWidth="1"/>
    <col min="5" max="5" width="9.140625" style="90" customWidth="1"/>
    <col min="6" max="6" width="6.28125" style="90" customWidth="1"/>
    <col min="7" max="7" width="6.00390625" style="90" customWidth="1"/>
    <col min="8" max="8" width="6.28125" style="90" customWidth="1"/>
    <col min="9" max="9" width="6.7109375" style="90" customWidth="1"/>
    <col min="10" max="10" width="13.57421875" style="77" customWidth="1"/>
    <col min="11" max="11" width="12.57421875" style="72" customWidth="1"/>
    <col min="12" max="12" width="11.57421875" style="2" customWidth="1"/>
    <col min="13" max="13" width="5.8515625" style="2" customWidth="1"/>
    <col min="14" max="16384" width="9.140625" style="2" customWidth="1"/>
  </cols>
  <sheetData>
    <row r="1" spans="7:8" ht="18">
      <c r="G1" s="388" t="s">
        <v>295</v>
      </c>
      <c r="H1" s="389"/>
    </row>
    <row r="2" spans="7:8" ht="18">
      <c r="G2" s="388" t="s">
        <v>265</v>
      </c>
      <c r="H2" s="389"/>
    </row>
    <row r="3" spans="7:8" ht="18">
      <c r="G3" s="388" t="s">
        <v>310</v>
      </c>
      <c r="H3" s="389"/>
    </row>
    <row r="5" spans="1:14" s="3" customFormat="1" ht="15">
      <c r="A5" s="22"/>
      <c r="B5" s="22"/>
      <c r="C5" s="22"/>
      <c r="D5" s="22"/>
      <c r="E5" s="89"/>
      <c r="F5" s="89"/>
      <c r="G5" s="488" t="s">
        <v>275</v>
      </c>
      <c r="H5" s="488"/>
      <c r="I5" s="488"/>
      <c r="J5" s="488"/>
      <c r="K5" s="488"/>
      <c r="L5" s="488"/>
      <c r="M5" s="48"/>
      <c r="N5" s="48"/>
    </row>
    <row r="6" spans="1:14" s="3" customFormat="1" ht="15">
      <c r="A6" s="22"/>
      <c r="B6" s="22"/>
      <c r="C6" s="22"/>
      <c r="D6" s="22"/>
      <c r="E6" s="89"/>
      <c r="F6" s="89"/>
      <c r="G6" s="445" t="s">
        <v>239</v>
      </c>
      <c r="H6" s="445"/>
      <c r="I6" s="445"/>
      <c r="J6" s="445"/>
      <c r="K6" s="445"/>
      <c r="L6" s="445"/>
      <c r="M6" s="48"/>
      <c r="N6" s="48"/>
    </row>
    <row r="7" spans="1:14" s="3" customFormat="1" ht="30" customHeight="1">
      <c r="A7" s="22"/>
      <c r="B7" s="22"/>
      <c r="C7" s="22"/>
      <c r="D7" s="22"/>
      <c r="E7" s="89"/>
      <c r="F7" s="89"/>
      <c r="G7" s="446" t="s">
        <v>240</v>
      </c>
      <c r="H7" s="446"/>
      <c r="I7" s="446"/>
      <c r="J7" s="446"/>
      <c r="K7" s="446"/>
      <c r="L7" s="446"/>
      <c r="M7" s="48"/>
      <c r="N7" s="48"/>
    </row>
    <row r="8" spans="7:14" ht="18">
      <c r="G8" s="381" t="s">
        <v>271</v>
      </c>
      <c r="H8" s="381"/>
      <c r="I8" s="289"/>
      <c r="J8" s="79"/>
      <c r="K8" s="79"/>
      <c r="L8" s="79"/>
      <c r="M8" s="73"/>
      <c r="N8" s="73"/>
    </row>
    <row r="9" spans="1:14" s="3" customFormat="1" ht="15">
      <c r="A9" s="89"/>
      <c r="B9" s="89"/>
      <c r="C9" s="89"/>
      <c r="D9" s="89"/>
      <c r="E9" s="89"/>
      <c r="F9" s="89"/>
      <c r="G9" s="89"/>
      <c r="H9" s="89"/>
      <c r="I9" s="89"/>
      <c r="J9" s="18"/>
      <c r="K9" s="89"/>
      <c r="L9" s="74"/>
      <c r="M9" s="74"/>
      <c r="N9" s="74"/>
    </row>
    <row r="10" spans="1:14" s="3" customFormat="1" ht="15">
      <c r="A10" s="89"/>
      <c r="B10" s="89"/>
      <c r="C10" s="89"/>
      <c r="D10" s="89"/>
      <c r="E10" s="89"/>
      <c r="F10" s="89"/>
      <c r="G10" s="89"/>
      <c r="H10" s="89"/>
      <c r="I10" s="89"/>
      <c r="J10" s="79"/>
      <c r="K10" s="89"/>
      <c r="L10" s="74"/>
      <c r="M10" s="74"/>
      <c r="N10" s="74"/>
    </row>
    <row r="11" spans="1:14" s="3" customFormat="1" ht="18.75">
      <c r="A11" s="491" t="s">
        <v>153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30"/>
      <c r="M11" s="74"/>
      <c r="N11" s="74"/>
    </row>
    <row r="12" spans="1:12" s="3" customFormat="1" ht="41.25" customHeight="1">
      <c r="A12" s="494" t="s">
        <v>251</v>
      </c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</row>
    <row r="13" spans="1:12" ht="3.75" customHeight="1">
      <c r="A13" s="498"/>
      <c r="B13" s="498"/>
      <c r="C13" s="498"/>
      <c r="D13" s="498"/>
      <c r="E13" s="498"/>
      <c r="F13" s="498"/>
      <c r="G13" s="498"/>
      <c r="H13" s="498"/>
      <c r="I13" s="499"/>
      <c r="J13" s="499"/>
      <c r="K13" s="499"/>
      <c r="L13" s="30"/>
    </row>
    <row r="14" spans="1:11" ht="12" customHeight="1">
      <c r="A14" s="75"/>
      <c r="B14" s="75"/>
      <c r="C14" s="75"/>
      <c r="D14" s="75"/>
      <c r="E14" s="75"/>
      <c r="F14" s="75"/>
      <c r="G14" s="75"/>
      <c r="H14" s="75"/>
      <c r="I14" s="75"/>
      <c r="J14" s="500"/>
      <c r="K14" s="501"/>
    </row>
    <row r="15" spans="1:12" ht="28.5" customHeight="1">
      <c r="A15" s="502" t="s">
        <v>11</v>
      </c>
      <c r="B15" s="503" t="s">
        <v>21</v>
      </c>
      <c r="C15" s="504"/>
      <c r="D15" s="504"/>
      <c r="E15" s="505"/>
      <c r="F15" s="490" t="s">
        <v>29</v>
      </c>
      <c r="G15" s="489" t="s">
        <v>19</v>
      </c>
      <c r="H15" s="489" t="s">
        <v>20</v>
      </c>
      <c r="I15" s="490" t="s">
        <v>22</v>
      </c>
      <c r="J15" s="455" t="s">
        <v>69</v>
      </c>
      <c r="K15" s="492"/>
      <c r="L15" s="493"/>
    </row>
    <row r="16" spans="1:12" ht="31.5" customHeight="1">
      <c r="A16" s="502"/>
      <c r="B16" s="506"/>
      <c r="C16" s="507"/>
      <c r="D16" s="507"/>
      <c r="E16" s="508"/>
      <c r="F16" s="490"/>
      <c r="G16" s="489"/>
      <c r="H16" s="489"/>
      <c r="I16" s="490"/>
      <c r="J16" s="109" t="s">
        <v>186</v>
      </c>
      <c r="K16" s="88" t="s">
        <v>202</v>
      </c>
      <c r="L16" s="88" t="s">
        <v>235</v>
      </c>
    </row>
    <row r="17" spans="1:12" ht="18">
      <c r="A17" s="23">
        <v>1</v>
      </c>
      <c r="B17" s="495">
        <v>2</v>
      </c>
      <c r="C17" s="496"/>
      <c r="D17" s="496"/>
      <c r="E17" s="497"/>
      <c r="F17" s="24">
        <v>3</v>
      </c>
      <c r="G17" s="24">
        <v>4</v>
      </c>
      <c r="H17" s="24">
        <v>5</v>
      </c>
      <c r="I17" s="24">
        <v>6</v>
      </c>
      <c r="J17" s="23">
        <v>7</v>
      </c>
      <c r="K17" s="23">
        <v>8</v>
      </c>
      <c r="L17" s="23">
        <v>9</v>
      </c>
    </row>
    <row r="18" spans="1:12" s="227" customFormat="1" ht="47.25" customHeight="1">
      <c r="A18" s="229" t="s">
        <v>206</v>
      </c>
      <c r="B18" s="230" t="s">
        <v>207</v>
      </c>
      <c r="C18" s="230" t="s">
        <v>33</v>
      </c>
      <c r="D18" s="230" t="s">
        <v>86</v>
      </c>
      <c r="E18" s="231" t="s">
        <v>85</v>
      </c>
      <c r="F18" s="223"/>
      <c r="G18" s="223"/>
      <c r="H18" s="204"/>
      <c r="I18" s="204"/>
      <c r="J18" s="195"/>
      <c r="K18" s="184"/>
      <c r="L18" s="219"/>
    </row>
    <row r="19" spans="1:12" s="385" customFormat="1" ht="35.25" customHeight="1">
      <c r="A19" s="343" t="s">
        <v>255</v>
      </c>
      <c r="B19" s="386" t="s">
        <v>207</v>
      </c>
      <c r="C19" s="386" t="s">
        <v>33</v>
      </c>
      <c r="D19" s="386" t="s">
        <v>148</v>
      </c>
      <c r="E19" s="351" t="s">
        <v>85</v>
      </c>
      <c r="F19" s="342">
        <v>809</v>
      </c>
      <c r="G19" s="351" t="s">
        <v>157</v>
      </c>
      <c r="H19" s="387">
        <v>10</v>
      </c>
      <c r="I19" s="236"/>
      <c r="J19" s="284">
        <f>J21+J22</f>
        <v>1192</v>
      </c>
      <c r="K19" s="284">
        <f>K21+K22</f>
        <v>571.5</v>
      </c>
      <c r="L19" s="284">
        <f>L21+L22</f>
        <v>580</v>
      </c>
    </row>
    <row r="20" spans="1:12" s="241" customFormat="1" ht="26.25" customHeight="1">
      <c r="A20" s="201" t="s">
        <v>256</v>
      </c>
      <c r="B20" s="178" t="s">
        <v>207</v>
      </c>
      <c r="C20" s="178" t="s">
        <v>33</v>
      </c>
      <c r="D20" s="178" t="s">
        <v>148</v>
      </c>
      <c r="E20" s="178" t="s">
        <v>136</v>
      </c>
      <c r="F20" s="179">
        <v>809</v>
      </c>
      <c r="G20" s="178" t="s">
        <v>157</v>
      </c>
      <c r="H20" s="232">
        <v>10</v>
      </c>
      <c r="I20" s="202"/>
      <c r="J20" s="233">
        <f>J21</f>
        <v>42</v>
      </c>
      <c r="K20" s="233">
        <f>K21</f>
        <v>571.5</v>
      </c>
      <c r="L20" s="233">
        <f>L21</f>
        <v>580</v>
      </c>
    </row>
    <row r="21" spans="1:12" s="227" customFormat="1" ht="35.25" customHeight="1">
      <c r="A21" s="183" t="s">
        <v>123</v>
      </c>
      <c r="B21" s="185" t="s">
        <v>207</v>
      </c>
      <c r="C21" s="185" t="s">
        <v>33</v>
      </c>
      <c r="D21" s="185" t="s">
        <v>148</v>
      </c>
      <c r="E21" s="185" t="s">
        <v>136</v>
      </c>
      <c r="F21" s="186">
        <v>809</v>
      </c>
      <c r="G21" s="185" t="s">
        <v>157</v>
      </c>
      <c r="H21" s="234">
        <v>10</v>
      </c>
      <c r="I21" s="204">
        <v>240</v>
      </c>
      <c r="J21" s="180">
        <f>'приложение 6'!J98</f>
        <v>42</v>
      </c>
      <c r="K21" s="180">
        <f>'приложение 6'!K98</f>
        <v>571.5</v>
      </c>
      <c r="L21" s="180">
        <f>'приложение 6'!L98</f>
        <v>580</v>
      </c>
    </row>
    <row r="22" spans="1:12" s="241" customFormat="1" ht="35.25" customHeight="1">
      <c r="A22" s="167" t="s">
        <v>199</v>
      </c>
      <c r="B22" s="178" t="s">
        <v>207</v>
      </c>
      <c r="C22" s="178" t="s">
        <v>33</v>
      </c>
      <c r="D22" s="178" t="s">
        <v>148</v>
      </c>
      <c r="E22" s="203" t="s">
        <v>92</v>
      </c>
      <c r="F22" s="179">
        <v>809</v>
      </c>
      <c r="G22" s="178" t="s">
        <v>157</v>
      </c>
      <c r="H22" s="232">
        <v>10</v>
      </c>
      <c r="I22" s="202"/>
      <c r="J22" s="233">
        <f>J23</f>
        <v>1150</v>
      </c>
      <c r="K22" s="233">
        <f>K23</f>
        <v>0</v>
      </c>
      <c r="L22" s="233">
        <f>L23</f>
        <v>0</v>
      </c>
    </row>
    <row r="23" spans="1:12" s="227" customFormat="1" ht="35.25" customHeight="1">
      <c r="A23" s="168" t="s">
        <v>123</v>
      </c>
      <c r="B23" s="185" t="s">
        <v>207</v>
      </c>
      <c r="C23" s="185" t="s">
        <v>33</v>
      </c>
      <c r="D23" s="185" t="s">
        <v>148</v>
      </c>
      <c r="E23" s="197" t="s">
        <v>92</v>
      </c>
      <c r="F23" s="186">
        <v>809</v>
      </c>
      <c r="G23" s="185" t="s">
        <v>157</v>
      </c>
      <c r="H23" s="234">
        <v>10</v>
      </c>
      <c r="I23" s="204">
        <v>240</v>
      </c>
      <c r="J23" s="180">
        <f>'приложение 6'!J101</f>
        <v>1150</v>
      </c>
      <c r="K23" s="180">
        <f>'приложение 6'!K101</f>
        <v>0</v>
      </c>
      <c r="L23" s="180">
        <f>'приложение 6'!L101</f>
        <v>0</v>
      </c>
    </row>
    <row r="24" spans="1:12" s="241" customFormat="1" ht="50.25" customHeight="1">
      <c r="A24" s="349" t="s">
        <v>257</v>
      </c>
      <c r="B24" s="351" t="s">
        <v>207</v>
      </c>
      <c r="C24" s="351" t="s">
        <v>33</v>
      </c>
      <c r="D24" s="351" t="s">
        <v>154</v>
      </c>
      <c r="E24" s="301" t="s">
        <v>85</v>
      </c>
      <c r="F24" s="300">
        <v>809</v>
      </c>
      <c r="G24" s="301" t="s">
        <v>149</v>
      </c>
      <c r="H24" s="344" t="s">
        <v>171</v>
      </c>
      <c r="I24" s="236"/>
      <c r="J24" s="284">
        <f>J25+J27</f>
        <v>723.4</v>
      </c>
      <c r="K24" s="284">
        <f aca="true" t="shared" si="0" ref="J24:L25">K25</f>
        <v>0</v>
      </c>
      <c r="L24" s="284">
        <f t="shared" si="0"/>
        <v>0</v>
      </c>
    </row>
    <row r="25" spans="1:12" s="241" customFormat="1" ht="51.75" customHeight="1">
      <c r="A25" s="237" t="s">
        <v>146</v>
      </c>
      <c r="B25" s="178" t="s">
        <v>207</v>
      </c>
      <c r="C25" s="178" t="s">
        <v>33</v>
      </c>
      <c r="D25" s="178" t="s">
        <v>154</v>
      </c>
      <c r="E25" s="187" t="s">
        <v>147</v>
      </c>
      <c r="F25" s="188">
        <v>809</v>
      </c>
      <c r="G25" s="187" t="s">
        <v>149</v>
      </c>
      <c r="H25" s="203" t="s">
        <v>171</v>
      </c>
      <c r="I25" s="202"/>
      <c r="J25" s="233">
        <f t="shared" si="0"/>
        <v>603.4</v>
      </c>
      <c r="K25" s="233">
        <f t="shared" si="0"/>
        <v>0</v>
      </c>
      <c r="L25" s="233">
        <f t="shared" si="0"/>
        <v>0</v>
      </c>
    </row>
    <row r="26" spans="1:12" s="227" customFormat="1" ht="35.25" customHeight="1">
      <c r="A26" s="183" t="s">
        <v>123</v>
      </c>
      <c r="B26" s="185" t="s">
        <v>207</v>
      </c>
      <c r="C26" s="185" t="s">
        <v>33</v>
      </c>
      <c r="D26" s="185" t="s">
        <v>154</v>
      </c>
      <c r="E26" s="189" t="s">
        <v>147</v>
      </c>
      <c r="F26" s="190">
        <v>809</v>
      </c>
      <c r="G26" s="189" t="s">
        <v>149</v>
      </c>
      <c r="H26" s="197" t="s">
        <v>171</v>
      </c>
      <c r="I26" s="204">
        <v>240</v>
      </c>
      <c r="J26" s="180">
        <f>'приложение 6'!J108</f>
        <v>603.4</v>
      </c>
      <c r="K26" s="180">
        <f>'приложение 6'!K108</f>
        <v>0</v>
      </c>
      <c r="L26" s="180">
        <f>'приложение 6'!L108</f>
        <v>0</v>
      </c>
    </row>
    <row r="27" spans="1:12" s="227" customFormat="1" ht="45.75" customHeight="1">
      <c r="A27" s="423" t="s">
        <v>296</v>
      </c>
      <c r="B27" s="187" t="s">
        <v>207</v>
      </c>
      <c r="C27" s="187" t="s">
        <v>33</v>
      </c>
      <c r="D27" s="187" t="s">
        <v>154</v>
      </c>
      <c r="E27" s="203" t="s">
        <v>299</v>
      </c>
      <c r="F27" s="188">
        <v>809</v>
      </c>
      <c r="G27" s="187" t="s">
        <v>149</v>
      </c>
      <c r="H27" s="203" t="s">
        <v>171</v>
      </c>
      <c r="I27" s="202"/>
      <c r="J27" s="180">
        <f>J28</f>
        <v>120</v>
      </c>
      <c r="K27" s="180">
        <f>K28</f>
        <v>0</v>
      </c>
      <c r="L27" s="180">
        <f>L28</f>
        <v>0</v>
      </c>
    </row>
    <row r="28" spans="1:12" s="227" customFormat="1" ht="42.75" customHeight="1">
      <c r="A28" s="346" t="s">
        <v>123</v>
      </c>
      <c r="B28" s="189" t="s">
        <v>207</v>
      </c>
      <c r="C28" s="189" t="s">
        <v>33</v>
      </c>
      <c r="D28" s="189" t="s">
        <v>154</v>
      </c>
      <c r="E28" s="197" t="s">
        <v>299</v>
      </c>
      <c r="F28" s="190">
        <v>809</v>
      </c>
      <c r="G28" s="189" t="s">
        <v>149</v>
      </c>
      <c r="H28" s="197" t="s">
        <v>171</v>
      </c>
      <c r="I28" s="204">
        <v>240</v>
      </c>
      <c r="J28" s="180">
        <v>120</v>
      </c>
      <c r="K28" s="180">
        <v>0</v>
      </c>
      <c r="L28" s="180">
        <v>0</v>
      </c>
    </row>
    <row r="29" spans="1:12" s="241" customFormat="1" ht="27.75" customHeight="1">
      <c r="A29" s="383" t="s">
        <v>258</v>
      </c>
      <c r="B29" s="351" t="s">
        <v>207</v>
      </c>
      <c r="C29" s="351" t="s">
        <v>33</v>
      </c>
      <c r="D29" s="351" t="s">
        <v>157</v>
      </c>
      <c r="E29" s="344" t="s">
        <v>85</v>
      </c>
      <c r="F29" s="342">
        <v>809</v>
      </c>
      <c r="G29" s="351" t="s">
        <v>164</v>
      </c>
      <c r="H29" s="344" t="s">
        <v>148</v>
      </c>
      <c r="I29" s="236"/>
      <c r="J29" s="284">
        <f>J30+J32</f>
        <v>263.7</v>
      </c>
      <c r="K29" s="284">
        <f aca="true" t="shared" si="1" ref="J29:L30">K30</f>
        <v>0</v>
      </c>
      <c r="L29" s="284">
        <f t="shared" si="1"/>
        <v>0</v>
      </c>
    </row>
    <row r="30" spans="1:12" s="241" customFormat="1" ht="25.5" customHeight="1">
      <c r="A30" s="382" t="s">
        <v>259</v>
      </c>
      <c r="B30" s="178" t="s">
        <v>207</v>
      </c>
      <c r="C30" s="178" t="s">
        <v>33</v>
      </c>
      <c r="D30" s="178" t="s">
        <v>157</v>
      </c>
      <c r="E30" s="203" t="s">
        <v>180</v>
      </c>
      <c r="F30" s="179">
        <v>809</v>
      </c>
      <c r="G30" s="178" t="s">
        <v>164</v>
      </c>
      <c r="H30" s="203" t="s">
        <v>148</v>
      </c>
      <c r="I30" s="202"/>
      <c r="J30" s="233">
        <f t="shared" si="1"/>
        <v>3</v>
      </c>
      <c r="K30" s="233">
        <f t="shared" si="1"/>
        <v>0</v>
      </c>
      <c r="L30" s="233">
        <f t="shared" si="1"/>
        <v>0</v>
      </c>
    </row>
    <row r="31" spans="1:12" s="227" customFormat="1" ht="42.75" customHeight="1">
      <c r="A31" s="183" t="s">
        <v>123</v>
      </c>
      <c r="B31" s="185" t="s">
        <v>207</v>
      </c>
      <c r="C31" s="185" t="s">
        <v>33</v>
      </c>
      <c r="D31" s="185" t="s">
        <v>157</v>
      </c>
      <c r="E31" s="197" t="s">
        <v>180</v>
      </c>
      <c r="F31" s="186">
        <v>809</v>
      </c>
      <c r="G31" s="185" t="s">
        <v>164</v>
      </c>
      <c r="H31" s="197" t="s">
        <v>148</v>
      </c>
      <c r="I31" s="204">
        <v>240</v>
      </c>
      <c r="J31" s="180">
        <f>'приложение 6'!J118</f>
        <v>3</v>
      </c>
      <c r="K31" s="180">
        <f>'приложение 6'!K118</f>
        <v>0</v>
      </c>
      <c r="L31" s="180">
        <f>'приложение 6'!L118</f>
        <v>0</v>
      </c>
    </row>
    <row r="32" spans="1:12" s="227" customFormat="1" ht="108" customHeight="1">
      <c r="A32" s="183" t="s">
        <v>138</v>
      </c>
      <c r="B32" s="185" t="s">
        <v>207</v>
      </c>
      <c r="C32" s="185" t="s">
        <v>33</v>
      </c>
      <c r="D32" s="185" t="s">
        <v>157</v>
      </c>
      <c r="E32" s="197" t="s">
        <v>139</v>
      </c>
      <c r="F32" s="186">
        <v>809</v>
      </c>
      <c r="G32" s="185" t="s">
        <v>164</v>
      </c>
      <c r="H32" s="197" t="s">
        <v>148</v>
      </c>
      <c r="I32" s="204"/>
      <c r="J32" s="180">
        <f>J33</f>
        <v>260.7</v>
      </c>
      <c r="K32" s="180">
        <f>K33</f>
        <v>0</v>
      </c>
      <c r="L32" s="180">
        <f>L33</f>
        <v>0</v>
      </c>
    </row>
    <row r="33" spans="1:12" s="227" customFormat="1" ht="42.75" customHeight="1">
      <c r="A33" s="183" t="s">
        <v>123</v>
      </c>
      <c r="B33" s="185" t="s">
        <v>207</v>
      </c>
      <c r="C33" s="185" t="s">
        <v>33</v>
      </c>
      <c r="D33" s="185" t="s">
        <v>157</v>
      </c>
      <c r="E33" s="197" t="s">
        <v>139</v>
      </c>
      <c r="F33" s="186">
        <v>809</v>
      </c>
      <c r="G33" s="185" t="s">
        <v>164</v>
      </c>
      <c r="H33" s="197" t="s">
        <v>148</v>
      </c>
      <c r="I33" s="204">
        <v>240</v>
      </c>
      <c r="J33" s="180">
        <f>'приложение 6'!J120</f>
        <v>260.7</v>
      </c>
      <c r="K33" s="180">
        <f>'приложение 6'!K120</f>
        <v>0</v>
      </c>
      <c r="L33" s="180">
        <f>'приложение 6'!L120</f>
        <v>0</v>
      </c>
    </row>
    <row r="34" spans="1:12" s="241" customFormat="1" ht="40.5" customHeight="1">
      <c r="A34" s="349" t="s">
        <v>260</v>
      </c>
      <c r="B34" s="351" t="s">
        <v>207</v>
      </c>
      <c r="C34" s="351" t="s">
        <v>33</v>
      </c>
      <c r="D34" s="351" t="s">
        <v>149</v>
      </c>
      <c r="E34" s="344" t="s">
        <v>85</v>
      </c>
      <c r="F34" s="342">
        <v>809</v>
      </c>
      <c r="G34" s="351" t="s">
        <v>164</v>
      </c>
      <c r="H34" s="344" t="s">
        <v>154</v>
      </c>
      <c r="I34" s="236"/>
      <c r="J34" s="284">
        <f>J35</f>
        <v>928.4999999999999</v>
      </c>
      <c r="K34" s="284">
        <f>K35</f>
        <v>0</v>
      </c>
      <c r="L34" s="284">
        <f>L35</f>
        <v>0</v>
      </c>
    </row>
    <row r="35" spans="1:12" s="241" customFormat="1" ht="72" customHeight="1">
      <c r="A35" s="177" t="s">
        <v>140</v>
      </c>
      <c r="B35" s="178" t="s">
        <v>207</v>
      </c>
      <c r="C35" s="178" t="s">
        <v>33</v>
      </c>
      <c r="D35" s="178" t="s">
        <v>149</v>
      </c>
      <c r="E35" s="203" t="s">
        <v>141</v>
      </c>
      <c r="F35" s="179">
        <v>809</v>
      </c>
      <c r="G35" s="178" t="s">
        <v>164</v>
      </c>
      <c r="H35" s="203" t="s">
        <v>154</v>
      </c>
      <c r="I35" s="202"/>
      <c r="J35" s="233">
        <f>J36+J37</f>
        <v>928.4999999999999</v>
      </c>
      <c r="K35" s="233">
        <f>K36</f>
        <v>0</v>
      </c>
      <c r="L35" s="233">
        <f>L36</f>
        <v>0</v>
      </c>
    </row>
    <row r="36" spans="1:12" s="227" customFormat="1" ht="35.25" customHeight="1">
      <c r="A36" s="183" t="s">
        <v>123</v>
      </c>
      <c r="B36" s="185" t="s">
        <v>207</v>
      </c>
      <c r="C36" s="185" t="s">
        <v>33</v>
      </c>
      <c r="D36" s="185" t="s">
        <v>149</v>
      </c>
      <c r="E36" s="197" t="s">
        <v>141</v>
      </c>
      <c r="F36" s="186">
        <v>809</v>
      </c>
      <c r="G36" s="185" t="s">
        <v>164</v>
      </c>
      <c r="H36" s="197" t="s">
        <v>154</v>
      </c>
      <c r="I36" s="204">
        <v>240</v>
      </c>
      <c r="J36" s="180">
        <f>'приложение 6'!J127</f>
        <v>928.1999999999999</v>
      </c>
      <c r="K36" s="180">
        <f>'приложение 6'!K127</f>
        <v>0</v>
      </c>
      <c r="L36" s="180">
        <f>'приложение 6'!L127</f>
        <v>0</v>
      </c>
    </row>
    <row r="37" spans="1:12" s="227" customFormat="1" ht="24.75" customHeight="1">
      <c r="A37" s="196" t="s">
        <v>124</v>
      </c>
      <c r="B37" s="185" t="s">
        <v>207</v>
      </c>
      <c r="C37" s="185" t="s">
        <v>33</v>
      </c>
      <c r="D37" s="185" t="s">
        <v>149</v>
      </c>
      <c r="E37" s="197" t="s">
        <v>141</v>
      </c>
      <c r="F37" s="186">
        <v>809</v>
      </c>
      <c r="G37" s="185" t="s">
        <v>164</v>
      </c>
      <c r="H37" s="197" t="s">
        <v>154</v>
      </c>
      <c r="I37" s="204">
        <v>850</v>
      </c>
      <c r="J37" s="180">
        <v>0.3</v>
      </c>
      <c r="K37" s="180">
        <v>0</v>
      </c>
      <c r="L37" s="180">
        <v>0</v>
      </c>
    </row>
    <row r="38" spans="1:12" s="243" customFormat="1" ht="48.75" customHeight="1">
      <c r="A38" s="349" t="s">
        <v>261</v>
      </c>
      <c r="B38" s="351" t="s">
        <v>207</v>
      </c>
      <c r="C38" s="351" t="s">
        <v>33</v>
      </c>
      <c r="D38" s="351" t="s">
        <v>164</v>
      </c>
      <c r="E38" s="351" t="s">
        <v>85</v>
      </c>
      <c r="F38" s="342">
        <v>809</v>
      </c>
      <c r="G38" s="351" t="s">
        <v>164</v>
      </c>
      <c r="H38" s="236">
        <v>3</v>
      </c>
      <c r="I38" s="236"/>
      <c r="J38" s="284">
        <f>J40+J42+J44+J46</f>
        <v>2002.3</v>
      </c>
      <c r="K38" s="284">
        <f>K40+K42+K44+K46</f>
        <v>956.5</v>
      </c>
      <c r="L38" s="284">
        <f>L40+L42+L44+L46</f>
        <v>2190.8999999999996</v>
      </c>
    </row>
    <row r="39" spans="1:12" s="243" customFormat="1" ht="27" customHeight="1">
      <c r="A39" s="237" t="s">
        <v>262</v>
      </c>
      <c r="B39" s="178" t="s">
        <v>207</v>
      </c>
      <c r="C39" s="178" t="s">
        <v>33</v>
      </c>
      <c r="D39" s="178" t="s">
        <v>164</v>
      </c>
      <c r="E39" s="178" t="s">
        <v>248</v>
      </c>
      <c r="F39" s="179">
        <v>809</v>
      </c>
      <c r="G39" s="178" t="s">
        <v>164</v>
      </c>
      <c r="H39" s="202">
        <v>3</v>
      </c>
      <c r="I39" s="202"/>
      <c r="J39" s="233">
        <f>J40</f>
        <v>66.3</v>
      </c>
      <c r="K39" s="233">
        <f>K40</f>
        <v>92.3</v>
      </c>
      <c r="L39" s="233">
        <f>L40</f>
        <v>100</v>
      </c>
    </row>
    <row r="40" spans="1:12" s="242" customFormat="1" ht="39.75" customHeight="1">
      <c r="A40" s="183" t="s">
        <v>123</v>
      </c>
      <c r="B40" s="185" t="s">
        <v>207</v>
      </c>
      <c r="C40" s="185" t="s">
        <v>33</v>
      </c>
      <c r="D40" s="185" t="s">
        <v>164</v>
      </c>
      <c r="E40" s="185" t="s">
        <v>248</v>
      </c>
      <c r="F40" s="186">
        <v>809</v>
      </c>
      <c r="G40" s="185" t="s">
        <v>164</v>
      </c>
      <c r="H40" s="204">
        <v>3</v>
      </c>
      <c r="I40" s="204">
        <v>240</v>
      </c>
      <c r="J40" s="180">
        <f>'приложение 6'!J141</f>
        <v>66.3</v>
      </c>
      <c r="K40" s="180">
        <f>'приложение 6'!K141</f>
        <v>92.3</v>
      </c>
      <c r="L40" s="180">
        <f>'приложение 6'!L141</f>
        <v>100</v>
      </c>
    </row>
    <row r="41" spans="1:12" s="243" customFormat="1" ht="21" customHeight="1">
      <c r="A41" s="237" t="s">
        <v>167</v>
      </c>
      <c r="B41" s="178" t="s">
        <v>207</v>
      </c>
      <c r="C41" s="178" t="s">
        <v>33</v>
      </c>
      <c r="D41" s="178" t="s">
        <v>164</v>
      </c>
      <c r="E41" s="178" t="s">
        <v>142</v>
      </c>
      <c r="F41" s="179">
        <v>809</v>
      </c>
      <c r="G41" s="178" t="s">
        <v>164</v>
      </c>
      <c r="H41" s="202">
        <v>3</v>
      </c>
      <c r="I41" s="202"/>
      <c r="J41" s="233">
        <f>J42</f>
        <v>427.1</v>
      </c>
      <c r="K41" s="233">
        <f>K42</f>
        <v>864.2</v>
      </c>
      <c r="L41" s="233">
        <f>L42</f>
        <v>673.3</v>
      </c>
    </row>
    <row r="42" spans="1:12" s="242" customFormat="1" ht="48.75" customHeight="1">
      <c r="A42" s="183" t="s">
        <v>123</v>
      </c>
      <c r="B42" s="185" t="s">
        <v>207</v>
      </c>
      <c r="C42" s="185" t="s">
        <v>33</v>
      </c>
      <c r="D42" s="185" t="s">
        <v>164</v>
      </c>
      <c r="E42" s="185" t="s">
        <v>142</v>
      </c>
      <c r="F42" s="186">
        <v>809</v>
      </c>
      <c r="G42" s="185" t="s">
        <v>164</v>
      </c>
      <c r="H42" s="204">
        <v>3</v>
      </c>
      <c r="I42" s="204">
        <v>240</v>
      </c>
      <c r="J42" s="180">
        <f>'приложение 6'!J143</f>
        <v>427.1</v>
      </c>
      <c r="K42" s="180">
        <f>'приложение 6'!K143</f>
        <v>864.2</v>
      </c>
      <c r="L42" s="180">
        <f>'приложение 6'!L143</f>
        <v>673.3</v>
      </c>
    </row>
    <row r="43" spans="1:12" s="243" customFormat="1" ht="24" customHeight="1">
      <c r="A43" s="177" t="s">
        <v>198</v>
      </c>
      <c r="B43" s="178" t="s">
        <v>207</v>
      </c>
      <c r="C43" s="178" t="s">
        <v>33</v>
      </c>
      <c r="D43" s="178" t="s">
        <v>164</v>
      </c>
      <c r="E43" s="178" t="s">
        <v>166</v>
      </c>
      <c r="F43" s="179">
        <v>809</v>
      </c>
      <c r="G43" s="178" t="s">
        <v>164</v>
      </c>
      <c r="H43" s="202">
        <v>3</v>
      </c>
      <c r="I43" s="236"/>
      <c r="J43" s="233">
        <f>J44</f>
        <v>1464.3999999999999</v>
      </c>
      <c r="K43" s="233">
        <f>K44</f>
        <v>0</v>
      </c>
      <c r="L43" s="233">
        <f>L44</f>
        <v>1417.6</v>
      </c>
    </row>
    <row r="44" spans="1:12" s="242" customFormat="1" ht="48.75" customHeight="1">
      <c r="A44" s="183" t="s">
        <v>123</v>
      </c>
      <c r="B44" s="185" t="s">
        <v>207</v>
      </c>
      <c r="C44" s="185" t="s">
        <v>33</v>
      </c>
      <c r="D44" s="185" t="s">
        <v>164</v>
      </c>
      <c r="E44" s="185" t="s">
        <v>166</v>
      </c>
      <c r="F44" s="186">
        <v>809</v>
      </c>
      <c r="G44" s="185" t="s">
        <v>164</v>
      </c>
      <c r="H44" s="204">
        <v>3</v>
      </c>
      <c r="I44" s="204">
        <v>240</v>
      </c>
      <c r="J44" s="180">
        <f>'приложение 6'!J146</f>
        <v>1464.3999999999999</v>
      </c>
      <c r="K44" s="180">
        <f>'приложение 6'!K148</f>
        <v>0</v>
      </c>
      <c r="L44" s="180">
        <f>'приложение 6'!L148</f>
        <v>1417.6</v>
      </c>
    </row>
    <row r="45" spans="1:12" s="243" customFormat="1" ht="33" customHeight="1">
      <c r="A45" s="235" t="s">
        <v>199</v>
      </c>
      <c r="B45" s="178" t="s">
        <v>207</v>
      </c>
      <c r="C45" s="178" t="s">
        <v>33</v>
      </c>
      <c r="D45" s="178" t="s">
        <v>164</v>
      </c>
      <c r="E45" s="203" t="s">
        <v>92</v>
      </c>
      <c r="F45" s="179">
        <v>809</v>
      </c>
      <c r="G45" s="178" t="s">
        <v>164</v>
      </c>
      <c r="H45" s="202">
        <v>3</v>
      </c>
      <c r="I45" s="202"/>
      <c r="J45" s="233">
        <f>J46</f>
        <v>44.5</v>
      </c>
      <c r="K45" s="233">
        <f>K46</f>
        <v>0</v>
      </c>
      <c r="L45" s="233">
        <f>L46</f>
        <v>0</v>
      </c>
    </row>
    <row r="46" spans="1:12" s="242" customFormat="1" ht="48.75" customHeight="1">
      <c r="A46" s="183" t="s">
        <v>123</v>
      </c>
      <c r="B46" s="185" t="s">
        <v>207</v>
      </c>
      <c r="C46" s="185" t="s">
        <v>33</v>
      </c>
      <c r="D46" s="185" t="s">
        <v>164</v>
      </c>
      <c r="E46" s="197" t="s">
        <v>92</v>
      </c>
      <c r="F46" s="186">
        <v>809</v>
      </c>
      <c r="G46" s="185" t="s">
        <v>164</v>
      </c>
      <c r="H46" s="204">
        <v>3</v>
      </c>
      <c r="I46" s="204">
        <v>240</v>
      </c>
      <c r="J46" s="180">
        <f>'приложение 6'!J152</f>
        <v>44.5</v>
      </c>
      <c r="K46" s="180">
        <f>'приложение 6'!K152</f>
        <v>0</v>
      </c>
      <c r="L46" s="180">
        <f>'приложение 6'!L152</f>
        <v>0</v>
      </c>
    </row>
    <row r="47" spans="1:14" s="243" customFormat="1" ht="51.75" customHeight="1">
      <c r="A47" s="296" t="s">
        <v>263</v>
      </c>
      <c r="B47" s="351" t="s">
        <v>207</v>
      </c>
      <c r="C47" s="351" t="s">
        <v>33</v>
      </c>
      <c r="D47" s="351" t="s">
        <v>160</v>
      </c>
      <c r="E47" s="351" t="s">
        <v>85</v>
      </c>
      <c r="F47" s="300">
        <v>809</v>
      </c>
      <c r="G47" s="301" t="s">
        <v>168</v>
      </c>
      <c r="H47" s="344" t="s">
        <v>168</v>
      </c>
      <c r="I47" s="202"/>
      <c r="J47" s="284">
        <f aca="true" t="shared" si="2" ref="J47:L48">J48</f>
        <v>2.9</v>
      </c>
      <c r="K47" s="284">
        <f t="shared" si="2"/>
        <v>0</v>
      </c>
      <c r="L47" s="284">
        <f t="shared" si="2"/>
        <v>0</v>
      </c>
      <c r="M47" s="244"/>
      <c r="N47" s="244"/>
    </row>
    <row r="48" spans="1:14" s="243" customFormat="1" ht="75.75" customHeight="1">
      <c r="A48" s="177" t="s">
        <v>143</v>
      </c>
      <c r="B48" s="178" t="s">
        <v>207</v>
      </c>
      <c r="C48" s="178" t="s">
        <v>33</v>
      </c>
      <c r="D48" s="178" t="s">
        <v>160</v>
      </c>
      <c r="E48" s="178" t="s">
        <v>144</v>
      </c>
      <c r="F48" s="188">
        <v>809</v>
      </c>
      <c r="G48" s="187" t="s">
        <v>168</v>
      </c>
      <c r="H48" s="203" t="s">
        <v>168</v>
      </c>
      <c r="I48" s="202"/>
      <c r="J48" s="233">
        <f t="shared" si="2"/>
        <v>2.9</v>
      </c>
      <c r="K48" s="233">
        <f t="shared" si="2"/>
        <v>0</v>
      </c>
      <c r="L48" s="233">
        <f t="shared" si="2"/>
        <v>0</v>
      </c>
      <c r="M48" s="244"/>
      <c r="N48" s="244"/>
    </row>
    <row r="49" spans="1:12" s="254" customFormat="1" ht="22.5" customHeight="1">
      <c r="A49" s="196" t="s">
        <v>25</v>
      </c>
      <c r="B49" s="185" t="s">
        <v>207</v>
      </c>
      <c r="C49" s="185" t="s">
        <v>33</v>
      </c>
      <c r="D49" s="185" t="s">
        <v>160</v>
      </c>
      <c r="E49" s="185" t="s">
        <v>144</v>
      </c>
      <c r="F49" s="190">
        <v>809</v>
      </c>
      <c r="G49" s="189" t="s">
        <v>168</v>
      </c>
      <c r="H49" s="197" t="s">
        <v>168</v>
      </c>
      <c r="I49" s="204">
        <v>540</v>
      </c>
      <c r="J49" s="233">
        <f>'приложение 6'!J158</f>
        <v>2.9</v>
      </c>
      <c r="K49" s="233">
        <f>'приложение 6'!K158</f>
        <v>0</v>
      </c>
      <c r="L49" s="233">
        <f>'приложение 6'!L158</f>
        <v>0</v>
      </c>
    </row>
    <row r="50" spans="1:12" s="385" customFormat="1" ht="33" customHeight="1">
      <c r="A50" s="296" t="s">
        <v>264</v>
      </c>
      <c r="B50" s="351" t="s">
        <v>207</v>
      </c>
      <c r="C50" s="351" t="s">
        <v>33</v>
      </c>
      <c r="D50" s="351" t="s">
        <v>168</v>
      </c>
      <c r="E50" s="344" t="s">
        <v>85</v>
      </c>
      <c r="F50" s="342">
        <v>809</v>
      </c>
      <c r="G50" s="351" t="s">
        <v>161</v>
      </c>
      <c r="H50" s="344" t="s">
        <v>148</v>
      </c>
      <c r="I50" s="236"/>
      <c r="J50" s="284">
        <f aca="true" t="shared" si="3" ref="J50:L51">J51</f>
        <v>0</v>
      </c>
      <c r="K50" s="284">
        <f t="shared" si="3"/>
        <v>100</v>
      </c>
      <c r="L50" s="284">
        <f t="shared" si="3"/>
        <v>100</v>
      </c>
    </row>
    <row r="51" spans="1:12" s="385" customFormat="1" ht="34.5" customHeight="1">
      <c r="A51" s="177" t="s">
        <v>170</v>
      </c>
      <c r="B51" s="178" t="s">
        <v>207</v>
      </c>
      <c r="C51" s="178" t="s">
        <v>33</v>
      </c>
      <c r="D51" s="178" t="s">
        <v>168</v>
      </c>
      <c r="E51" s="203" t="s">
        <v>254</v>
      </c>
      <c r="F51" s="179">
        <v>809</v>
      </c>
      <c r="G51" s="178" t="s">
        <v>161</v>
      </c>
      <c r="H51" s="203" t="s">
        <v>148</v>
      </c>
      <c r="I51" s="202"/>
      <c r="J51" s="233">
        <f t="shared" si="3"/>
        <v>0</v>
      </c>
      <c r="K51" s="233">
        <f t="shared" si="3"/>
        <v>100</v>
      </c>
      <c r="L51" s="233">
        <f t="shared" si="3"/>
        <v>100</v>
      </c>
    </row>
    <row r="52" spans="1:13" s="255" customFormat="1" ht="37.5" customHeight="1">
      <c r="A52" s="183" t="s">
        <v>123</v>
      </c>
      <c r="B52" s="185" t="s">
        <v>207</v>
      </c>
      <c r="C52" s="185" t="s">
        <v>33</v>
      </c>
      <c r="D52" s="185" t="s">
        <v>168</v>
      </c>
      <c r="E52" s="203" t="s">
        <v>254</v>
      </c>
      <c r="F52" s="186">
        <v>809</v>
      </c>
      <c r="G52" s="185" t="s">
        <v>161</v>
      </c>
      <c r="H52" s="197" t="s">
        <v>148</v>
      </c>
      <c r="I52" s="204">
        <v>240</v>
      </c>
      <c r="J52" s="180">
        <f>'приложение 6'!J171</f>
        <v>0</v>
      </c>
      <c r="K52" s="180">
        <f>'приложение 6'!K171</f>
        <v>100</v>
      </c>
      <c r="L52" s="180">
        <f>'приложение 6'!L171</f>
        <v>100</v>
      </c>
      <c r="M52" s="390"/>
    </row>
    <row r="53" spans="1:13" s="410" customFormat="1" ht="57.75" customHeight="1">
      <c r="A53" s="349" t="s">
        <v>291</v>
      </c>
      <c r="B53" s="351" t="s">
        <v>207</v>
      </c>
      <c r="C53" s="351" t="s">
        <v>33</v>
      </c>
      <c r="D53" s="351" t="s">
        <v>292</v>
      </c>
      <c r="E53" s="344" t="s">
        <v>85</v>
      </c>
      <c r="F53" s="342">
        <v>809</v>
      </c>
      <c r="G53" s="351" t="s">
        <v>164</v>
      </c>
      <c r="H53" s="344" t="s">
        <v>154</v>
      </c>
      <c r="I53" s="236"/>
      <c r="J53" s="284">
        <f aca="true" t="shared" si="4" ref="J53:L54">J54</f>
        <v>5</v>
      </c>
      <c r="K53" s="284">
        <f t="shared" si="4"/>
        <v>0</v>
      </c>
      <c r="L53" s="284">
        <f t="shared" si="4"/>
        <v>0</v>
      </c>
      <c r="M53" s="409"/>
    </row>
    <row r="54" spans="1:13" s="255" customFormat="1" ht="57" customHeight="1">
      <c r="A54" s="183" t="s">
        <v>287</v>
      </c>
      <c r="B54" s="185" t="s">
        <v>207</v>
      </c>
      <c r="C54" s="185" t="s">
        <v>33</v>
      </c>
      <c r="D54" s="185" t="s">
        <v>292</v>
      </c>
      <c r="E54" s="203" t="s">
        <v>288</v>
      </c>
      <c r="F54" s="186">
        <v>809</v>
      </c>
      <c r="G54" s="185" t="s">
        <v>164</v>
      </c>
      <c r="H54" s="197" t="s">
        <v>154</v>
      </c>
      <c r="I54" s="204"/>
      <c r="J54" s="180">
        <f t="shared" si="4"/>
        <v>5</v>
      </c>
      <c r="K54" s="180">
        <f t="shared" si="4"/>
        <v>0</v>
      </c>
      <c r="L54" s="180">
        <f t="shared" si="4"/>
        <v>0</v>
      </c>
      <c r="M54" s="390"/>
    </row>
    <row r="55" spans="1:13" s="255" customFormat="1" ht="43.5" customHeight="1">
      <c r="A55" s="183" t="s">
        <v>123</v>
      </c>
      <c r="B55" s="185" t="s">
        <v>207</v>
      </c>
      <c r="C55" s="185" t="s">
        <v>33</v>
      </c>
      <c r="D55" s="185" t="s">
        <v>292</v>
      </c>
      <c r="E55" s="203" t="s">
        <v>288</v>
      </c>
      <c r="F55" s="186">
        <v>809</v>
      </c>
      <c r="G55" s="185" t="s">
        <v>164</v>
      </c>
      <c r="H55" s="197" t="s">
        <v>154</v>
      </c>
      <c r="I55" s="204">
        <v>240</v>
      </c>
      <c r="J55" s="180">
        <f>'приложение 6'!J134</f>
        <v>5</v>
      </c>
      <c r="K55" s="180">
        <f>'приложение 6'!K134</f>
        <v>0</v>
      </c>
      <c r="L55" s="180">
        <f>'приложение 6'!L134</f>
        <v>0</v>
      </c>
      <c r="M55" s="390"/>
    </row>
    <row r="56" spans="1:13" s="227" customFormat="1" ht="18">
      <c r="A56" s="216" t="s">
        <v>17</v>
      </c>
      <c r="B56" s="240"/>
      <c r="C56" s="240"/>
      <c r="D56" s="240"/>
      <c r="E56" s="231"/>
      <c r="F56" s="223"/>
      <c r="G56" s="223"/>
      <c r="H56" s="186"/>
      <c r="I56" s="186"/>
      <c r="J56" s="195">
        <f>J19+J24+J29+J34+J38+J47+J50+J53</f>
        <v>5117.799999999999</v>
      </c>
      <c r="K56" s="195">
        <f>K19+K24+K29+K34+K38+K47+K50</f>
        <v>1628</v>
      </c>
      <c r="L56" s="195">
        <f>L19+L24+L29+L34+L38+L47+L50</f>
        <v>2870.8999999999996</v>
      </c>
      <c r="M56" s="391"/>
    </row>
    <row r="57" spans="1:13" s="227" customFormat="1" ht="17.25" customHeight="1">
      <c r="A57" s="224"/>
      <c r="B57" s="245"/>
      <c r="C57" s="245"/>
      <c r="D57" s="245"/>
      <c r="E57" s="246"/>
      <c r="F57" s="246"/>
      <c r="G57" s="246"/>
      <c r="H57" s="225"/>
      <c r="I57" s="225"/>
      <c r="J57" s="226"/>
      <c r="L57" s="228" t="s">
        <v>268</v>
      </c>
      <c r="M57" s="392"/>
    </row>
    <row r="58" spans="2:10" ht="18">
      <c r="B58" s="91"/>
      <c r="C58" s="91"/>
      <c r="D58" s="91"/>
      <c r="J58" s="76"/>
    </row>
  </sheetData>
  <sheetProtection/>
  <mergeCells count="15">
    <mergeCell ref="B17:E17"/>
    <mergeCell ref="A13:K13"/>
    <mergeCell ref="J14:K14"/>
    <mergeCell ref="A15:A16"/>
    <mergeCell ref="B15:E16"/>
    <mergeCell ref="F15:F16"/>
    <mergeCell ref="G5:L5"/>
    <mergeCell ref="G6:L6"/>
    <mergeCell ref="G7:L7"/>
    <mergeCell ref="H15:H16"/>
    <mergeCell ref="I15:I16"/>
    <mergeCell ref="A11:K11"/>
    <mergeCell ref="G15:G16"/>
    <mergeCell ref="J15:L15"/>
    <mergeCell ref="A12:L12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5"/>
  <sheetViews>
    <sheetView tabSelected="1" zoomScale="80" zoomScaleNormal="80" zoomScaleSheetLayoutView="80" zoomScalePageLayoutView="0" workbookViewId="0" topLeftCell="A7">
      <selection activeCell="A18" sqref="A18"/>
    </sheetView>
  </sheetViews>
  <sheetFormatPr defaultColWidth="9.140625" defaultRowHeight="12.75"/>
  <cols>
    <col min="1" max="1" width="59.28125" style="30" customWidth="1"/>
    <col min="2" max="2" width="47.8515625" style="30" customWidth="1"/>
    <col min="3" max="16384" width="9.140625" style="30" customWidth="1"/>
  </cols>
  <sheetData>
    <row r="1" spans="2:4" ht="18">
      <c r="B1" s="388" t="s">
        <v>218</v>
      </c>
      <c r="C1" s="389"/>
      <c r="D1" s="90"/>
    </row>
    <row r="2" spans="2:4" ht="18">
      <c r="B2" s="388" t="s">
        <v>265</v>
      </c>
      <c r="C2" s="389"/>
      <c r="D2" s="90"/>
    </row>
    <row r="3" spans="2:4" ht="18">
      <c r="B3" s="388" t="s">
        <v>311</v>
      </c>
      <c r="C3" s="389"/>
      <c r="D3" s="90"/>
    </row>
    <row r="5" spans="2:4" ht="15">
      <c r="B5" s="445" t="s">
        <v>293</v>
      </c>
      <c r="C5" s="445"/>
      <c r="D5" s="289"/>
    </row>
    <row r="6" spans="2:4" ht="15">
      <c r="B6" s="291" t="s">
        <v>239</v>
      </c>
      <c r="C6" s="291"/>
      <c r="D6" s="289"/>
    </row>
    <row r="7" spans="2:4" ht="15">
      <c r="B7" s="446" t="s">
        <v>240</v>
      </c>
      <c r="C7" s="446"/>
      <c r="D7" s="446"/>
    </row>
    <row r="8" spans="2:4" ht="15">
      <c r="B8" s="445" t="s">
        <v>271</v>
      </c>
      <c r="C8" s="445"/>
      <c r="D8" s="289"/>
    </row>
    <row r="9" spans="1:10" ht="15" customHeight="1">
      <c r="A9" s="71"/>
      <c r="B9" s="512"/>
      <c r="C9" s="512"/>
      <c r="D9" s="78"/>
      <c r="E9" s="71"/>
      <c r="F9" s="71"/>
      <c r="G9" s="71"/>
      <c r="H9" s="71"/>
      <c r="I9" s="71"/>
      <c r="J9" s="21"/>
    </row>
    <row r="10" spans="1:10" ht="12" customHeight="1">
      <c r="A10" s="71"/>
      <c r="B10" s="509"/>
      <c r="C10" s="509"/>
      <c r="D10" s="78"/>
      <c r="E10" s="71"/>
      <c r="F10" s="71"/>
      <c r="G10" s="71"/>
      <c r="H10" s="71"/>
      <c r="I10" s="71"/>
      <c r="J10" s="21"/>
    </row>
    <row r="11" spans="1:9" s="26" customFormat="1" ht="15">
      <c r="A11" s="71"/>
      <c r="B11" s="18"/>
      <c r="C11" s="71"/>
      <c r="D11" s="71"/>
      <c r="E11" s="71"/>
      <c r="F11" s="71"/>
      <c r="G11" s="71"/>
      <c r="H11" s="71"/>
      <c r="I11" s="71"/>
    </row>
    <row r="12" spans="1:7" ht="57" customHeight="1">
      <c r="A12" s="510" t="s">
        <v>246</v>
      </c>
      <c r="B12" s="511"/>
      <c r="C12" s="80"/>
      <c r="D12" s="80"/>
      <c r="E12" s="29"/>
      <c r="F12" s="29"/>
      <c r="G12" s="29"/>
    </row>
    <row r="13" spans="1:7" ht="15">
      <c r="A13" s="81"/>
      <c r="B13" s="82" t="s">
        <v>102</v>
      </c>
      <c r="C13" s="80"/>
      <c r="D13" s="80"/>
      <c r="E13" s="29"/>
      <c r="F13" s="29"/>
      <c r="G13" s="29"/>
    </row>
    <row r="14" spans="1:4" ht="15">
      <c r="A14" s="83" t="s">
        <v>103</v>
      </c>
      <c r="B14" s="83" t="s">
        <v>104</v>
      </c>
      <c r="C14" s="84"/>
      <c r="D14" s="84"/>
    </row>
    <row r="15" spans="1:4" ht="15">
      <c r="A15" s="83">
        <v>1</v>
      </c>
      <c r="B15" s="83">
        <v>2</v>
      </c>
      <c r="C15" s="84"/>
      <c r="D15" s="84"/>
    </row>
    <row r="16" spans="1:4" ht="63">
      <c r="A16" s="45" t="s">
        <v>105</v>
      </c>
      <c r="B16" s="85">
        <f>'приложение 6'!J47</f>
        <v>71.4</v>
      </c>
      <c r="C16" s="84"/>
      <c r="D16" s="84"/>
    </row>
    <row r="17" spans="1:4" ht="141.75">
      <c r="A17" s="33" t="s">
        <v>187</v>
      </c>
      <c r="B17" s="85">
        <f>'приложение 6'!J49</f>
        <v>43.2</v>
      </c>
      <c r="C17" s="84"/>
      <c r="D17" s="84"/>
    </row>
    <row r="18" spans="1:2" ht="54" customHeight="1">
      <c r="A18" s="33" t="s">
        <v>45</v>
      </c>
      <c r="B18" s="34">
        <f>'приложение 6'!J55</f>
        <v>25.3</v>
      </c>
    </row>
    <row r="19" spans="1:2" ht="108" customHeight="1">
      <c r="A19" s="33" t="s">
        <v>30</v>
      </c>
      <c r="B19" s="34">
        <f>'приложение 6'!J51</f>
        <v>96.3</v>
      </c>
    </row>
    <row r="20" spans="1:2" ht="108" customHeight="1">
      <c r="A20" s="45" t="s">
        <v>188</v>
      </c>
      <c r="B20" s="34">
        <f>'приложение 6'!J79</f>
        <v>293.9</v>
      </c>
    </row>
    <row r="21" spans="1:2" ht="87" customHeight="1">
      <c r="A21" s="33" t="s">
        <v>44</v>
      </c>
      <c r="B21" s="34">
        <f>'приложение 6'!J77</f>
        <v>38.8</v>
      </c>
    </row>
    <row r="22" spans="1:2" ht="81" customHeight="1">
      <c r="A22" s="33" t="s">
        <v>47</v>
      </c>
      <c r="B22" s="34">
        <f>'приложение 6'!J158</f>
        <v>2.9</v>
      </c>
    </row>
    <row r="23" spans="1:2" ht="72.75" customHeight="1">
      <c r="A23" s="33" t="s">
        <v>179</v>
      </c>
      <c r="B23" s="34">
        <f>'приложение 6'!J81</f>
        <v>0.4</v>
      </c>
    </row>
    <row r="24" spans="1:2" ht="15">
      <c r="A24" s="32" t="s">
        <v>66</v>
      </c>
      <c r="B24" s="35">
        <f>SUM(B16:B23)</f>
        <v>572.1999999999998</v>
      </c>
    </row>
    <row r="25" ht="15">
      <c r="B25" s="44" t="s">
        <v>268</v>
      </c>
    </row>
  </sheetData>
  <sheetProtection/>
  <mergeCells count="6">
    <mergeCell ref="B10:C10"/>
    <mergeCell ref="A12:B12"/>
    <mergeCell ref="B9:C9"/>
    <mergeCell ref="B5:C5"/>
    <mergeCell ref="B7:D7"/>
    <mergeCell ref="B8:C8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0"/>
  <sheetViews>
    <sheetView zoomScale="90" zoomScaleNormal="90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54.140625" style="30" customWidth="1"/>
    <col min="2" max="2" width="49.7109375" style="30" customWidth="1"/>
    <col min="3" max="16384" width="9.140625" style="30" customWidth="1"/>
  </cols>
  <sheetData>
    <row r="1" spans="2:3" ht="19.5" customHeight="1">
      <c r="B1" s="388" t="s">
        <v>290</v>
      </c>
      <c r="C1" s="389"/>
    </row>
    <row r="2" spans="2:3" ht="16.5" customHeight="1">
      <c r="B2" s="388" t="s">
        <v>265</v>
      </c>
      <c r="C2" s="389"/>
    </row>
    <row r="3" spans="2:3" ht="17.25" customHeight="1">
      <c r="B3" s="388" t="s">
        <v>298</v>
      </c>
      <c r="C3" s="389"/>
    </row>
    <row r="5" spans="2:4" ht="15">
      <c r="B5" s="445" t="s">
        <v>274</v>
      </c>
      <c r="C5" s="445"/>
      <c r="D5" s="289"/>
    </row>
    <row r="6" spans="2:4" ht="15">
      <c r="B6" s="291" t="s">
        <v>239</v>
      </c>
      <c r="C6" s="291"/>
      <c r="D6" s="289"/>
    </row>
    <row r="7" spans="2:4" ht="15">
      <c r="B7" s="446" t="s">
        <v>240</v>
      </c>
      <c r="C7" s="446"/>
      <c r="D7" s="446"/>
    </row>
    <row r="8" spans="2:4" ht="15">
      <c r="B8" s="381" t="s">
        <v>271</v>
      </c>
      <c r="C8" s="381"/>
      <c r="D8" s="289"/>
    </row>
    <row r="9" spans="2:4" ht="15">
      <c r="B9" s="291"/>
      <c r="C9" s="291"/>
      <c r="D9" s="289"/>
    </row>
    <row r="10" spans="1:7" ht="61.5" customHeight="1">
      <c r="A10" s="510" t="s">
        <v>245</v>
      </c>
      <c r="B10" s="511"/>
      <c r="C10" s="28"/>
      <c r="D10" s="28"/>
      <c r="E10" s="29"/>
      <c r="F10" s="29"/>
      <c r="G10" s="29"/>
    </row>
    <row r="11" spans="1:7" ht="15">
      <c r="A11" s="27"/>
      <c r="B11" s="31" t="s">
        <v>102</v>
      </c>
      <c r="C11" s="28"/>
      <c r="D11" s="28"/>
      <c r="E11" s="29"/>
      <c r="F11" s="29"/>
      <c r="G11" s="29"/>
    </row>
    <row r="12" spans="1:2" ht="15">
      <c r="A12" s="32" t="s">
        <v>103</v>
      </c>
      <c r="B12" s="32" t="s">
        <v>104</v>
      </c>
    </row>
    <row r="13" spans="1:2" ht="15">
      <c r="A13" s="32">
        <v>1</v>
      </c>
      <c r="B13" s="32">
        <v>2</v>
      </c>
    </row>
    <row r="14" spans="1:2" ht="15">
      <c r="A14" s="32" t="s">
        <v>277</v>
      </c>
      <c r="B14" s="396">
        <f>B15+B16+B17+B18</f>
        <v>228.8</v>
      </c>
    </row>
    <row r="15" spans="1:2" ht="165">
      <c r="A15" s="395" t="s">
        <v>278</v>
      </c>
      <c r="B15" s="397">
        <v>0.4</v>
      </c>
    </row>
    <row r="16" spans="1:2" ht="90">
      <c r="A16" s="395" t="s">
        <v>279</v>
      </c>
      <c r="B16" s="397">
        <v>7</v>
      </c>
    </row>
    <row r="17" spans="1:2" ht="51" customHeight="1">
      <c r="A17" s="395" t="s">
        <v>289</v>
      </c>
      <c r="B17" s="397">
        <v>5</v>
      </c>
    </row>
    <row r="18" spans="1:2" ht="45">
      <c r="A18" s="395" t="s">
        <v>146</v>
      </c>
      <c r="B18" s="397">
        <v>216.4</v>
      </c>
    </row>
    <row r="19" spans="1:2" s="114" customFormat="1" ht="15.75">
      <c r="A19" s="515" t="s">
        <v>38</v>
      </c>
      <c r="B19" s="516"/>
    </row>
    <row r="20" spans="1:2" ht="75">
      <c r="A20" s="39" t="s">
        <v>91</v>
      </c>
      <c r="B20" s="34">
        <f>'приложение 2'!C39</f>
        <v>1688.8000000000002</v>
      </c>
    </row>
    <row r="21" spans="1:2" ht="15.75">
      <c r="A21" s="42" t="s">
        <v>39</v>
      </c>
      <c r="B21" s="35">
        <f>B20</f>
        <v>1688.8000000000002</v>
      </c>
    </row>
    <row r="22" spans="1:2" ht="15.75">
      <c r="A22" s="513" t="s">
        <v>219</v>
      </c>
      <c r="B22" s="514"/>
    </row>
    <row r="23" spans="1:2" ht="99" customHeight="1">
      <c r="A23" s="257" t="s">
        <v>91</v>
      </c>
      <c r="B23" s="256">
        <f>B25+B26+B27+B28+B29</f>
        <v>1917.6</v>
      </c>
    </row>
    <row r="24" spans="1:2" ht="15.75">
      <c r="A24" s="33" t="s">
        <v>106</v>
      </c>
      <c r="B24" s="34"/>
    </row>
    <row r="25" spans="1:2" ht="177.75" customHeight="1">
      <c r="A25" s="45" t="s">
        <v>114</v>
      </c>
      <c r="B25" s="46">
        <f>160.3+B15+100</f>
        <v>260.70000000000005</v>
      </c>
    </row>
    <row r="26" spans="1:2" ht="105.75" customHeight="1">
      <c r="A26" s="45" t="s">
        <v>115</v>
      </c>
      <c r="B26" s="46">
        <f>43.4+B16+213.1+350+315</f>
        <v>928.5</v>
      </c>
    </row>
    <row r="27" spans="1:2" ht="52.5" customHeight="1">
      <c r="A27" s="395" t="s">
        <v>289</v>
      </c>
      <c r="B27" s="260">
        <v>5</v>
      </c>
    </row>
    <row r="28" spans="1:2" ht="52.5" customHeight="1">
      <c r="A28" s="261" t="s">
        <v>146</v>
      </c>
      <c r="B28" s="260">
        <f>403.4+100+100</f>
        <v>603.4</v>
      </c>
    </row>
    <row r="29" spans="1:2" ht="47.25">
      <c r="A29" s="421" t="s">
        <v>296</v>
      </c>
      <c r="B29" s="260">
        <v>120</v>
      </c>
    </row>
    <row r="30" ht="15">
      <c r="B30" s="44" t="s">
        <v>268</v>
      </c>
    </row>
  </sheetData>
  <sheetProtection/>
  <mergeCells count="5">
    <mergeCell ref="B5:C5"/>
    <mergeCell ref="B7:D7"/>
    <mergeCell ref="A22:B22"/>
    <mergeCell ref="A10:B10"/>
    <mergeCell ref="A19:B19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7.28125" style="37" customWidth="1"/>
    <col min="2" max="2" width="31.57421875" style="37" customWidth="1"/>
    <col min="3" max="3" width="14.140625" style="37" customWidth="1"/>
    <col min="4" max="16384" width="9.140625" style="37" customWidth="1"/>
  </cols>
  <sheetData>
    <row r="1" spans="2:3" ht="18.75">
      <c r="B1" s="388" t="s">
        <v>300</v>
      </c>
      <c r="C1" s="389"/>
    </row>
    <row r="2" spans="2:3" ht="18.75">
      <c r="B2" s="388" t="s">
        <v>265</v>
      </c>
      <c r="C2" s="389"/>
    </row>
    <row r="3" spans="2:3" ht="18.75">
      <c r="B3" s="388" t="s">
        <v>298</v>
      </c>
      <c r="C3" s="389"/>
    </row>
    <row r="4" ht="10.5" customHeight="1"/>
    <row r="5" spans="2:4" ht="18.75">
      <c r="B5" s="445" t="s">
        <v>273</v>
      </c>
      <c r="C5" s="445"/>
      <c r="D5" s="289"/>
    </row>
    <row r="6" spans="2:4" ht="15.75" customHeight="1">
      <c r="B6" s="312" t="s">
        <v>239</v>
      </c>
      <c r="C6" s="312"/>
      <c r="D6" s="289"/>
    </row>
    <row r="7" spans="2:4" ht="31.5" customHeight="1">
      <c r="B7" s="446" t="s">
        <v>240</v>
      </c>
      <c r="C7" s="446"/>
      <c r="D7" s="446"/>
    </row>
    <row r="8" spans="2:4" ht="13.5" customHeight="1">
      <c r="B8" s="445" t="s">
        <v>271</v>
      </c>
      <c r="C8" s="445"/>
      <c r="D8" s="289"/>
    </row>
    <row r="9" spans="1:4" ht="9" customHeight="1">
      <c r="A9" s="36"/>
      <c r="B9" s="79"/>
      <c r="C9" s="79"/>
      <c r="D9" s="78"/>
    </row>
    <row r="10" spans="1:3" ht="55.5" customHeight="1">
      <c r="A10" s="520" t="s">
        <v>249</v>
      </c>
      <c r="B10" s="521"/>
      <c r="C10" s="521"/>
    </row>
    <row r="11" ht="14.25" customHeight="1">
      <c r="C11" s="1" t="s">
        <v>18</v>
      </c>
    </row>
    <row r="12" spans="1:3" ht="39" customHeight="1">
      <c r="A12" s="38" t="s">
        <v>35</v>
      </c>
      <c r="B12" s="38" t="s">
        <v>36</v>
      </c>
      <c r="C12" s="38" t="s">
        <v>37</v>
      </c>
    </row>
    <row r="13" spans="1:3" ht="18.75">
      <c r="A13" s="38">
        <v>1</v>
      </c>
      <c r="B13" s="38">
        <v>2</v>
      </c>
      <c r="C13" s="38">
        <v>3</v>
      </c>
    </row>
    <row r="14" spans="1:3" ht="18.75">
      <c r="A14" s="394" t="s">
        <v>277</v>
      </c>
      <c r="B14" s="38"/>
      <c r="C14" s="38">
        <v>216.4</v>
      </c>
    </row>
    <row r="15" spans="1:3" ht="22.5" customHeight="1">
      <c r="A15" s="513" t="s">
        <v>38</v>
      </c>
      <c r="B15" s="522"/>
      <c r="C15" s="514"/>
    </row>
    <row r="16" spans="1:4" ht="109.5" customHeight="1">
      <c r="A16" s="169" t="s">
        <v>91</v>
      </c>
      <c r="B16" s="170" t="s">
        <v>194</v>
      </c>
      <c r="C16" s="171">
        <f>187+100+100</f>
        <v>387</v>
      </c>
      <c r="D16" s="41"/>
    </row>
    <row r="17" spans="1:3" ht="19.5" customHeight="1">
      <c r="A17" s="166" t="s">
        <v>39</v>
      </c>
      <c r="B17" s="166"/>
      <c r="C17" s="171">
        <f>C16</f>
        <v>387</v>
      </c>
    </row>
    <row r="18" spans="1:3" ht="18.75">
      <c r="A18" s="517" t="s">
        <v>40</v>
      </c>
      <c r="B18" s="518"/>
      <c r="C18" s="519"/>
    </row>
    <row r="19" spans="1:3" ht="72.75" customHeight="1">
      <c r="A19" s="172" t="s">
        <v>146</v>
      </c>
      <c r="B19" s="173" t="s">
        <v>250</v>
      </c>
      <c r="C19" s="171">
        <f>C16+C14</f>
        <v>603.4</v>
      </c>
    </row>
    <row r="20" spans="1:3" ht="60.75" customHeight="1">
      <c r="A20" s="421" t="s">
        <v>296</v>
      </c>
      <c r="B20" s="422" t="s">
        <v>297</v>
      </c>
      <c r="C20" s="171">
        <v>120</v>
      </c>
    </row>
    <row r="21" spans="1:3" ht="26.25" customHeight="1">
      <c r="A21" s="174" t="s">
        <v>41</v>
      </c>
      <c r="B21" s="175"/>
      <c r="C21" s="176">
        <f>C19+C20</f>
        <v>723.4</v>
      </c>
    </row>
    <row r="22" ht="16.5" customHeight="1" hidden="1">
      <c r="C22" s="43"/>
    </row>
    <row r="23" ht="18.75">
      <c r="C23" s="43" t="s">
        <v>268</v>
      </c>
    </row>
  </sheetData>
  <sheetProtection/>
  <mergeCells count="6">
    <mergeCell ref="B5:C5"/>
    <mergeCell ref="B7:D7"/>
    <mergeCell ref="B8:C8"/>
    <mergeCell ref="A18:C18"/>
    <mergeCell ref="A10:C10"/>
    <mergeCell ref="A15:C15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куность</cp:lastModifiedBy>
  <cp:lastPrinted>2021-11-30T06:35:44Z</cp:lastPrinted>
  <dcterms:created xsi:type="dcterms:W3CDTF">1996-10-08T23:32:33Z</dcterms:created>
  <dcterms:modified xsi:type="dcterms:W3CDTF">2021-11-30T06:36:03Z</dcterms:modified>
  <cp:category/>
  <cp:version/>
  <cp:contentType/>
  <cp:contentStatus/>
</cp:coreProperties>
</file>