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5" sheetId="4" r:id="rId4"/>
    <sheet name="приложение 6" sheetId="5" r:id="rId5"/>
    <sheet name="приложение 7" sheetId="6" state="hidden" r:id="rId6"/>
    <sheet name="приложение 8" sheetId="7" state="hidden" r:id="rId7"/>
    <sheet name="приложение 9" sheetId="8" state="hidden" r:id="rId8"/>
    <sheet name="приложение 10" sheetId="9" state="hidden" r:id="rId9"/>
    <sheet name="приложение 11" sheetId="10" state="hidden" r:id="rId10"/>
  </sheets>
  <externalReferences>
    <externalReference r:id="rId13"/>
  </externalReferences>
  <definedNames>
    <definedName name="_xlnm.Print_Titles" localSheetId="0">'приложение 1'!$16:$16</definedName>
    <definedName name="_xlnm.Print_Titles" localSheetId="3">'приложение 5'!$14:$16</definedName>
    <definedName name="_xlnm.Print_Titles" localSheetId="4">'приложение 6'!$13:$15</definedName>
    <definedName name="_xlnm.Print_Titles" localSheetId="5">'приложение 7'!$15:$17</definedName>
    <definedName name="_xlnm.Print_Titles" localSheetId="6">'приложение 8'!$11:$13</definedName>
    <definedName name="_xlnm.Print_Area" localSheetId="0">'приложение 1'!$B$1:$F$27</definedName>
    <definedName name="_xlnm.Print_Area" localSheetId="8">'приложение 10'!$A$1:$B$28</definedName>
    <definedName name="_xlnm.Print_Area" localSheetId="9">'приложение 11'!$A$1:$C$23</definedName>
    <definedName name="_xlnm.Print_Area" localSheetId="1">'приложение 2'!$A$1:$E$47</definedName>
    <definedName name="_xlnm.Print_Area" localSheetId="2">'Приложение 3'!$A$1:$C$56</definedName>
    <definedName name="_xlnm.Print_Area" localSheetId="3">'приложение 5'!$A$1:$F$51</definedName>
    <definedName name="_xlnm.Print_Area" localSheetId="4">'приложение 6'!$A$1:$L$212</definedName>
    <definedName name="_xlnm.Print_Area" localSheetId="5">'приложение 7'!$A$1:$J$65</definedName>
    <definedName name="_xlnm.Print_Area" localSheetId="6">'приложение 8'!$A$1:$K$53</definedName>
    <definedName name="_xlnm.Print_Area" localSheetId="7">'приложение 9'!$A$1:$B$23</definedName>
  </definedNames>
  <calcPr fullCalcOnLoad="1"/>
</workbook>
</file>

<file path=xl/sharedStrings.xml><?xml version="1.0" encoding="utf-8"?>
<sst xmlns="http://schemas.openxmlformats.org/spreadsheetml/2006/main" count="1913" uniqueCount="361">
  <si>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</si>
  <si>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</si>
  <si>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</si>
  <si>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</si>
  <si>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</si>
  <si>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</si>
  <si>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</si>
  <si>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</si>
  <si>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</si>
  <si>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</si>
  <si>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</si>
  <si>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</si>
  <si>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</si>
  <si>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</si>
  <si>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</si>
  <si>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</si>
  <si>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</si>
  <si>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 xml:space="preserve">КУЛЬТУРА, КИНЕМАТОГРАФИЯ 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</si>
  <si>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</si>
  <si>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</si>
  <si>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</si>
  <si>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</si>
  <si>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</si>
  <si>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</si>
  <si>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</si>
  <si>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</si>
  <si>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</si>
  <si>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</si>
  <si>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</si>
  <si>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Осуществление первичного воинского учета на территориях, где отсутствуют военные комиссариаты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</si>
  <si>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</si>
  <si>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</si>
  <si>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</si>
  <si>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</si>
  <si>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</si>
  <si>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</si>
  <si>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</si>
  <si>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</si>
  <si>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</si>
  <si>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</si>
  <si>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</si>
  <si>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</si>
  <si>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</si>
  <si>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</si>
  <si>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</si>
  <si>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</si>
  <si>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</si>
  <si>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</si>
  <si>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</si>
  <si>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</si>
  <si>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</si>
  <si>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</si>
  <si>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</si>
  <si>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</si>
  <si>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</si>
  <si>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</si>
  <si>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01 05 00 0000 0000 500</t>
  </si>
  <si>
    <t>Увеличение остатков средств бюджетов</t>
  </si>
  <si>
    <t>01 05 02 0000 0000 500</t>
  </si>
  <si>
    <t>Увеличение прочих  остатков средств бюджетов</t>
  </si>
  <si>
    <t>Увеличение прочих остатков денежных средств бюджетов</t>
  </si>
  <si>
    <t>01 05 00 0000 0000 600</t>
  </si>
  <si>
    <t>Уменьшение остатков средств бюджетов</t>
  </si>
  <si>
    <t>01 05 02 0000 0000 600</t>
  </si>
  <si>
    <t>Уменьшение прочих 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</si>
  <si>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</si>
  <si>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</si>
  <si>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</si>
  <si>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</si>
  <si>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</si>
  <si>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</si>
  <si>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</si>
  <si>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</si>
  <si>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</si>
  <si>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</si>
  <si>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</si>
  <si>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</si>
  <si>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</si>
  <si>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</si>
  <si>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</si>
  <si>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</si>
  <si>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</si>
  <si>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1 01 02010 01 0000 110</t>
  </si>
  <si>
    <t>1 06 01030 10 0000 110</t>
  </si>
  <si>
    <t>1 06 06033 10 0000 110</t>
  </si>
  <si>
    <t>1 06 06043 10 0000 110</t>
  </si>
  <si>
    <t>1 08 04020 01 0000 110</t>
  </si>
  <si>
    <t>Субвенции бюджетам сельских поселений на выполнение передаваемых полномочий субъектов Российской Федерации</t>
  </si>
  <si>
    <t>00000</t>
  </si>
  <si>
    <t>00</t>
  </si>
  <si>
    <t>00180</t>
  </si>
  <si>
    <t>00190</t>
  </si>
  <si>
    <t>51180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</si>
  <si>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</si>
  <si>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</si>
  <si>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S2270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</si>
  <si>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</si>
  <si>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</si>
  <si>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</si>
  <si>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01 05 02 01 10 0000 510</t>
  </si>
  <si>
    <t>01 05 02 01 00 0000 510</t>
  </si>
  <si>
    <t>НАЦИОНАЛЬНАЯ ЭКОНОМИКА</t>
  </si>
  <si>
    <t>Дорожное хозяйство (дорожные фонды)</t>
  </si>
  <si>
    <t>Уплата иных платежей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</si>
  <si>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</si>
  <si>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</si>
  <si>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</si>
  <si>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</si>
  <si>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</si>
  <si>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</si>
  <si>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>ИНЫЕ МЕЖБЮДЖЕТНЫЕ ТРАНСФЕРТЫ</t>
  </si>
  <si>
    <t>СУБВЕНЦИИ ОТ БЮДЖЕТОВ БЮДЖЕТНОЙ СИСТЕМЫ</t>
  </si>
  <si>
    <t>ДОТАЦИИ БЮДЖЕТАМ СУБЪЕКТОВ РОССИЙСКОЙ ФЕДЕРАЦИИ И МУНИЦИПАЛЬНЫХ ОБРАЗОВАНИЙ</t>
  </si>
  <si>
    <t>НАЛОГИ НА ИМУЩЕСТВО</t>
  </si>
  <si>
    <t xml:space="preserve">СУБСИДИИ БЮДЖЕТАМ БЮДЖЕТНОЙ СИСТЕМЫ РОССИЙСКОЙ ФЕДЕРАЦИИ (МЕЖБЮДЖЕТНЫЕ СУБСИДИИ) </t>
  </si>
  <si>
    <t>Прочая закупка товаров, работ и услуг для государственных (муниципальных) нужд</t>
  </si>
  <si>
    <t>Администрация Куностьского сельского поселения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</si>
  <si>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</si>
  <si>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</si>
  <si>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Защита населения и территорий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</si>
  <si>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</si>
  <si>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70</t>
  </si>
  <si>
    <t>8</t>
  </si>
  <si>
    <t>Условно утверждаемые расходы</t>
  </si>
  <si>
    <t>Обеспечение деятельности органов местного самоуправления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</si>
  <si>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</si>
  <si>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</si>
  <si>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</si>
  <si>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</si>
  <si>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</si>
  <si>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</si>
  <si>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</si>
  <si>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</si>
  <si>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</si>
  <si>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</si>
  <si>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</si>
  <si>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</si>
  <si>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</si>
  <si>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</si>
  <si>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</si>
  <si>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23010</t>
  </si>
  <si>
    <t>23040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</si>
  <si>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</si>
  <si>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</si>
  <si>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</si>
  <si>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</si>
  <si>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</si>
  <si>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23020</t>
  </si>
  <si>
    <t>Расходы на организацию и содержание мест захоронения</t>
  </si>
  <si>
    <t>23030</t>
  </si>
  <si>
    <t>23050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</si>
  <si>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</si>
  <si>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</si>
  <si>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</si>
  <si>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</si>
  <si>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</si>
  <si>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01</t>
  </si>
  <si>
    <t>04</t>
  </si>
  <si>
    <t>90240</t>
  </si>
  <si>
    <t>Осуществление части полномочий по созданию условий для обеспечения жителей поселения услугами связи, общественного питания, торговли и бытового обслуживания - создания условий для развития мобильной торговли в малонаселенных  и труднодоступных населенных пунктах</t>
  </si>
  <si>
    <t>2020 год</t>
  </si>
  <si>
    <t xml:space="preserve">"О  бюджете Куностьского сельского поселения   </t>
  </si>
  <si>
    <t>ПРОЧИЕ БЕЗВОЗМЕЗДНЫЕ ПОСТУПЛЕНИЯ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</si>
  <si>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</si>
  <si>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1 05 03020 01 0000 110</t>
  </si>
  <si>
    <t>Единый сельскохозяйственный  налог (за налоговые периоды, истекшие до 1 января 2011 года)</t>
  </si>
  <si>
    <t>9</t>
  </si>
  <si>
    <t>РАСПРЕДЕЛЕНИЕ</t>
  </si>
  <si>
    <t>Муниципальная   программа «Развитие территории Куностьского сельского поселения на 2018 – 2020 годы»</t>
  </si>
  <si>
    <t>02</t>
  </si>
  <si>
    <t>Закупка товаров, работ и услуг в сфере информационно-коммуникационных технологий</t>
  </si>
  <si>
    <t>Уплата прочих налогов, сборов</t>
  </si>
  <si>
    <t>Основное мероприятие, направленное на создание условий  развития мобильной торговли для граждан, находящихся в малонаселенных и труднодоступных  населенных пунктах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</si>
  <si>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</si>
  <si>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</si>
  <si>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</si>
  <si>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</si>
  <si>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</si>
  <si>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</si>
  <si>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10</t>
  </si>
  <si>
    <t>Основное мероприятие, направленное на обеспечение мер пожарной безопасности</t>
  </si>
  <si>
    <t>Обеспечение мер пожарной безопасности</t>
  </si>
  <si>
    <t>Софинансирование на реализацию мероприятий проекта "Народный бюджет"</t>
  </si>
  <si>
    <t xml:space="preserve">Основное мероприятие, направленное на содержание муниципальных дорог  общего пользования </t>
  </si>
  <si>
    <t>05</t>
  </si>
  <si>
    <t xml:space="preserve"> </t>
  </si>
  <si>
    <t>Основное мероприятие, направленное на повышение уровня комплексного обустройства населенных пунктов</t>
  </si>
  <si>
    <t>S1090</t>
  </si>
  <si>
    <t>Мероприятия по благоустройству поселения</t>
  </si>
  <si>
    <t>07</t>
  </si>
  <si>
    <t>Основное мероприятие, направленное на организацию и проведение мероприятий по направлениям государственной молодежной политики</t>
  </si>
  <si>
    <t>Доплаты к пенсиям, дополнительное пенсионное обеспечение</t>
  </si>
  <si>
    <t>Основное мероприятие, направленное на развитие физической культуры и спорта</t>
  </si>
  <si>
    <t>Мероприятия в области спорта и физической культуры</t>
  </si>
  <si>
    <t>20600</t>
  </si>
  <si>
    <t>09</t>
  </si>
  <si>
    <t>ИТОГО РАСХОДОВ</t>
  </si>
  <si>
    <t>23</t>
  </si>
  <si>
    <t>809 04 09 23 0 04 90030 240 000</t>
  </si>
  <si>
    <t>83010</t>
  </si>
  <si>
    <t>Доплаты к пенсиям муниципальных служащих</t>
  </si>
  <si>
    <t>Прочие субсидии бюджетам сельских поселений</t>
  </si>
  <si>
    <t>1 17 05050 10 0000 180</t>
  </si>
  <si>
    <t>Прочие неналоговые доходы бюджетов сельских поселений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</si>
  <si>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</si>
  <si>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</si>
  <si>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20010</t>
  </si>
  <si>
    <t>Расходы на содержание муниципального жилищного фонда</t>
  </si>
  <si>
    <t>90260</t>
  </si>
  <si>
    <t>Субсидия на реализацию проекта "Народный бюджет"</t>
  </si>
  <si>
    <t>72270</t>
  </si>
  <si>
    <t>1 13 02995 10 0000 130</t>
  </si>
  <si>
    <t>Прочие доходы от компенсации затрат бюджетов сельских поселений</t>
  </si>
  <si>
    <t>% к плану</t>
  </si>
  <si>
    <t>Факт на 07.09</t>
  </si>
  <si>
    <t>Другие вопросы в области жилищно-коммунального хозяйства</t>
  </si>
  <si>
    <t>на 2019 год и плановый период 2020 и 2021 годов"</t>
  </si>
  <si>
    <t>2021 год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</si>
  <si>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</si>
  <si>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</si>
  <si>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</si>
  <si>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</si>
  <si>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</si>
  <si>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2 02 30024 10 0000 150</t>
  </si>
  <si>
    <t>2 02 40014 10 0000 150</t>
  </si>
  <si>
    <t>2 07 05020 10 0000  150</t>
  </si>
  <si>
    <t>809 2 02 04014 10 0000 150</t>
  </si>
  <si>
    <t>Исполнение судебных актов</t>
  </si>
  <si>
    <t xml:space="preserve"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казенных учреждений
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</si>
  <si>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</si>
  <si>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Природоохранные мероприятия</t>
  </si>
  <si>
    <t>20110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</si>
  <si>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</si>
  <si>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</si>
  <si>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бюджетных средств на реализацию муниципальной программы «Развитие территории Куностьского сельского поселения на 2018 – 2020 годы»</t>
  </si>
  <si>
    <t>Организация уличного освещения</t>
  </si>
  <si>
    <t>Обустройство системы уличного освещения</t>
  </si>
  <si>
    <t>S3350</t>
  </si>
  <si>
    <t>Обустройство систем уличного освещения</t>
  </si>
  <si>
    <t>Реализация мероприятий проекта "Народный бюджет"</t>
  </si>
  <si>
    <t>Основное мероприятие "Жилищное  хозяйство"</t>
  </si>
  <si>
    <t>Основное мероприятие по коммунальному хозяйству, направленное на содержание водопроводной сети</t>
  </si>
  <si>
    <t>08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</si>
  <si>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</t>
  </si>
  <si>
    <t>Расходы на  содержание муниципального жилищного фонда</t>
  </si>
  <si>
    <t>Единая субвенция бюджетам муниципальных образований области</t>
  </si>
  <si>
    <t>72310</t>
  </si>
  <si>
    <t>на 2020 год и плановый период 2021 и 2022 годов"</t>
  </si>
  <si>
    <t>внутреннего финансирования дефицита бюджета поселения на 2020 год и плановый период 2021 и 2022 годов</t>
  </si>
  <si>
    <t>2022 год</t>
  </si>
  <si>
    <t>Объем доходов  бюджета Куностьского сельского поселения на 2020 год и плановый период 2021 и 2022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</si>
  <si>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2020 год и плановый период 2021 и 2022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</si>
  <si>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2020 год и плановый период 2021 и 2022 годов</t>
  </si>
  <si>
    <t>Приложение  8</t>
  </si>
  <si>
    <t>бюджетных средств на реализацию муниципальной программы «Развитие территории Куностьского сельского поселения на 2021 – 2025 годы»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</si>
  <si>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2020 год</t>
  </si>
  <si>
    <t>Межбюджетные трансферты, передаваемые бюджету Куностьского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2020 год</t>
  </si>
  <si>
    <t>Распределение объемов межбюджетных трансфертов бюджету Куностьского сельского поселения за счет средств Дорожного фонда Белозерского муниципального района на 2020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</si>
  <si>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</si>
  <si>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</si>
  <si>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</si>
  <si>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Муниципальная   программа «Развитие территории Куностьского сельского поселения на 2021 – 2025 годы»</t>
  </si>
  <si>
    <t>44</t>
  </si>
  <si>
    <t>КУЛЬТУРА, КИНЕМАТОГРАФИЯ</t>
  </si>
  <si>
    <t xml:space="preserve">Другие вопросы в области культуры, кинематографии
</t>
  </si>
  <si>
    <t>Увеличение прочих остатков денежных средств   бюджетов сельских поселений</t>
  </si>
  <si>
    <t>Уменьшение прочих остатков денежных средств   бюджетов сельских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</si>
  <si>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
</t>
  </si>
  <si>
    <t>БЕЗВОЗМЕЗДНЫЕ ПОСТУПЛЕНИЯ ОТ НЕГОСУДАРСТВЕННЫХ ОРГАНИЗАЦИЙ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</si>
  <si>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</si>
  <si>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2 04 05020 10 0000 150</t>
  </si>
  <si>
    <t>Коммунальное хозяйство</t>
  </si>
  <si>
    <t>Муниципальная   программа «Развитие территории Куностьское сельского поселения на 2018 – 2020 годы»</t>
  </si>
  <si>
    <t>Остаток средств на начало года</t>
  </si>
  <si>
    <t>Иные межбюджетные трансферты по охране и комплексному использованию водных ресурсов, обеспечение населения качественной питьевой водой</t>
  </si>
  <si>
    <t>".</t>
  </si>
  <si>
    <t>"Приложение  11</t>
  </si>
  <si>
    <t>"Приложение  10</t>
  </si>
  <si>
    <t>"Приложение  7</t>
  </si>
  <si>
    <t>"Приложение  6</t>
  </si>
  <si>
    <t>"Приложение  5</t>
  </si>
  <si>
    <t>"Приложение  2</t>
  </si>
  <si>
    <t>"Приложение  1</t>
  </si>
  <si>
    <t>Приложение 1</t>
  </si>
  <si>
    <t>от      .     .2020    № _________</t>
  </si>
  <si>
    <t>Приложение 2</t>
  </si>
  <si>
    <t>Приложение 4</t>
  </si>
  <si>
    <t>Приложение 6</t>
  </si>
  <si>
    <t>Приложение 7</t>
  </si>
  <si>
    <t>№ 42 от 24.12.2019</t>
  </si>
  <si>
    <t xml:space="preserve">               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</si>
  <si>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</si>
  <si>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</si>
  <si>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</si>
  <si>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>Расходы</t>
  </si>
  <si>
    <t>"Приложение  9</t>
  </si>
  <si>
    <t>Приложение 8</t>
  </si>
  <si>
    <t>Приложение 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</si>
  <si>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</si>
  <si>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94</t>
  </si>
  <si>
    <t>Оценка недвижимости, признание прав и регулирование отношений по муниципальной собственности</t>
  </si>
  <si>
    <t>20510</t>
  </si>
  <si>
    <t>Иные закупки товаров, работ и услуг для обеспечения государственных (муниципальных) нужд</t>
  </si>
  <si>
    <t>Выполнение других обязательств государства</t>
  </si>
  <si>
    <t>20520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</si>
  <si>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</si>
  <si>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</si>
  <si>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</si>
  <si>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</si>
  <si>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5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</si>
  <si>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</si>
  <si>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</si>
  <si>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от 30.06.2020    № 22</t>
  </si>
  <si>
    <t>от  30.06.2020    № 22</t>
  </si>
  <si>
    <t xml:space="preserve">                              </t>
  </si>
  <si>
    <t>Приложение 3</t>
  </si>
  <si>
    <t xml:space="preserve">                          </t>
  </si>
  <si>
    <t>от 14.09.2018    № _________</t>
  </si>
  <si>
    <t>от  30.06.2020  №22</t>
  </si>
  <si>
    <t>"Приложение  3</t>
  </si>
  <si>
    <t xml:space="preserve">Перечень и коды главных администраторов доходов бюджета Куностьского  сельского поселения - органов местного самоуправления поселения  на 2020 год и плановый период 2021 и 2022 годов и закрепляемые за ними виды (подвиды) доходов </t>
  </si>
  <si>
    <t>Код бюджетной классификации Российской Федерации</t>
  </si>
  <si>
    <t>Наименование доходов бюджета поселения</t>
  </si>
  <si>
    <t xml:space="preserve">главного </t>
  </si>
  <si>
    <t>видов (подвидов) доходов бюджета поселения</t>
  </si>
  <si>
    <t>администратора доходов</t>
  </si>
  <si>
    <t xml:space="preserve">                                          Администрация Куностьского сельского поселения ИНН 3503010498</t>
  </si>
  <si>
    <t xml:space="preserve"> 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</si>
  <si>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</si>
  <si>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</si>
  <si>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</si>
  <si>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</si>
  <si>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участков).</t>
  </si>
  <si>
    <t>1 11 09045 10 0000 120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</si>
  <si>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</si>
  <si>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</si>
  <si>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</si>
  <si>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114 02053 10 0000 410</t>
  </si>
  <si>
    <t>Доходы от реализации иного имущества, находящегося в собственности сельских поселений 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</si>
  <si>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114 02053 10 0000 440</t>
  </si>
  <si>
    <t>Доходы от реализации иного имущества, находящегося в собственности сельских  поселений 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</si>
  <si>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</si>
  <si>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</si>
  <si>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</si>
  <si>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</si>
  <si>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</si>
  <si>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</si>
  <si>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</si>
  <si>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</si>
  <si>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</si>
  <si>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</si>
  <si>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1 17 01050 10 0000 180</t>
  </si>
  <si>
    <t>Невыясненные поступления, зачисляемые в бюджеты сельских поселений</t>
  </si>
  <si>
    <t xml:space="preserve">Безвозмездные поступления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</si>
  <si>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</si>
  <si>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Субвенции бюджетам сельских поселений  на выполнение передаваемых полномочий субъектов Российской Федерации</t>
  </si>
  <si>
    <t>2 02 39999 10 0000 150</t>
  </si>
  <si>
    <t>Прочие субвенции бюджетам сельских 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</si>
  <si>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</si>
  <si>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2 08 05000 10 0000 150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</si>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</sst>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</numFmts>
  <fonts count="7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12"/>
      <name val="Arial"/>
      <family val="2"/>
    </font>
    <font>
      <b/>
      <i/>
      <sz val="12"/>
      <name val="Times New Roman"/>
      <family val="1"/>
    </font>
    <font>
      <b/>
      <i/>
      <sz val="12"/>
      <color indexed="12"/>
      <name val="Arial"/>
      <family val="2"/>
    </font>
    <font>
      <i/>
      <sz val="12"/>
      <name val="Times New Roman"/>
      <family val="1"/>
    </font>
    <font>
      <i/>
      <sz val="12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i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56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56"/>
      <name val="Arial"/>
      <family val="2"/>
    </font>
    <font>
      <b/>
      <i/>
      <sz val="9"/>
      <color indexed="56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652">
    <xf numFmtId="0" fontId="0" fillId="0" borderId="0" xfId="0" applyAlignment="1">
      <alignment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76" applyFont="1">
      <alignment/>
      <protection/>
    </xf>
    <xf numFmtId="0" fontId="1" fillId="0" borderId="0" xfId="76" applyFont="1" applyAlignment="1">
      <alignment horizontal="center" vertical="top" wrapText="1"/>
      <protection/>
    </xf>
    <xf numFmtId="0" fontId="0" fillId="0" borderId="0" xfId="74" applyBorder="1">
      <alignment/>
      <protection/>
    </xf>
    <xf numFmtId="0" fontId="0" fillId="0" borderId="0" xfId="74" applyFill="1" applyBorder="1">
      <alignment/>
      <protection/>
    </xf>
    <xf numFmtId="181" fontId="1" fillId="0" borderId="0" xfId="76" applyNumberFormat="1" applyFont="1" applyFill="1">
      <alignment/>
      <protection/>
    </xf>
    <xf numFmtId="181" fontId="1" fillId="0" borderId="0" xfId="76" applyNumberFormat="1" applyFont="1" applyFill="1" applyAlignment="1">
      <alignment horizontal="right"/>
      <protection/>
    </xf>
    <xf numFmtId="181" fontId="28" fillId="0" borderId="0" xfId="0" applyNumberFormat="1" applyFont="1" applyAlignment="1">
      <alignment horizontal="right"/>
    </xf>
    <xf numFmtId="181" fontId="28" fillId="0" borderId="0" xfId="0" applyNumberFormat="1" applyFont="1" applyAlignment="1">
      <alignment/>
    </xf>
    <xf numFmtId="0" fontId="38" fillId="0" borderId="0" xfId="77" applyFont="1" applyFill="1" applyAlignment="1">
      <alignment/>
      <protection/>
    </xf>
    <xf numFmtId="0" fontId="1" fillId="0" borderId="0" xfId="76" applyFont="1" applyFill="1">
      <alignment/>
      <protection/>
    </xf>
    <xf numFmtId="0" fontId="4" fillId="0" borderId="0" xfId="76" applyFont="1" applyFill="1">
      <alignment/>
      <protection/>
    </xf>
    <xf numFmtId="181" fontId="4" fillId="0" borderId="0" xfId="76" applyNumberFormat="1" applyFont="1" applyFill="1">
      <alignment/>
      <protection/>
    </xf>
    <xf numFmtId="0" fontId="39" fillId="0" borderId="12" xfId="76" applyFont="1" applyFill="1" applyBorder="1" applyAlignment="1">
      <alignment horizontal="center" vertical="top" wrapText="1"/>
      <protection/>
    </xf>
    <xf numFmtId="0" fontId="42" fillId="0" borderId="0" xfId="77" applyFont="1" applyFill="1" applyAlignment="1">
      <alignment/>
      <protection/>
    </xf>
    <xf numFmtId="0" fontId="13" fillId="0" borderId="0" xfId="77" applyFont="1" applyFill="1" applyAlignment="1">
      <alignment/>
      <protection/>
    </xf>
    <xf numFmtId="0" fontId="42" fillId="0" borderId="0" xfId="0" applyFont="1" applyFill="1" applyAlignment="1">
      <alignment/>
    </xf>
    <xf numFmtId="181" fontId="13" fillId="0" borderId="0" xfId="0" applyNumberFormat="1" applyFont="1" applyFill="1" applyAlignment="1">
      <alignment/>
    </xf>
    <xf numFmtId="0" fontId="0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left" wrapText="1"/>
    </xf>
    <xf numFmtId="0" fontId="2" fillId="28" borderId="0" xfId="0" applyFont="1" applyFill="1" applyBorder="1" applyAlignment="1">
      <alignment horizontal="center" vertical="center" wrapText="1"/>
    </xf>
    <xf numFmtId="181" fontId="3" fillId="28" borderId="0" xfId="0" applyNumberFormat="1" applyFont="1" applyFill="1" applyBorder="1" applyAlignment="1">
      <alignment horizontal="right" vertical="center" wrapText="1"/>
    </xf>
    <xf numFmtId="0" fontId="4" fillId="0" borderId="0" xfId="74" applyFont="1" applyFill="1" applyBorder="1" applyAlignment="1">
      <alignment horizontal="left" vertical="top"/>
      <protection/>
    </xf>
    <xf numFmtId="0" fontId="4" fillId="0" borderId="0" xfId="66" applyFont="1">
      <alignment/>
      <protection/>
    </xf>
    <xf numFmtId="0" fontId="42" fillId="0" borderId="0" xfId="66" applyFont="1">
      <alignment/>
      <protection/>
    </xf>
    <xf numFmtId="0" fontId="68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77" fillId="0" borderId="0" xfId="72">
      <alignment/>
      <protection/>
    </xf>
    <xf numFmtId="0" fontId="68" fillId="0" borderId="0" xfId="66" applyFont="1" applyAlignment="1">
      <alignment horizontal="right"/>
      <protection/>
    </xf>
    <xf numFmtId="0" fontId="69" fillId="0" borderId="12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70" fillId="0" borderId="12" xfId="72" applyNumberFormat="1" applyFont="1" applyBorder="1" applyAlignment="1">
      <alignment horizontal="center" vertical="center" wrapText="1"/>
      <protection/>
    </xf>
    <xf numFmtId="180" fontId="69" fillId="0" borderId="12" xfId="72" applyNumberFormat="1" applyFont="1" applyBorder="1" applyAlignment="1">
      <alignment horizontal="center" vertical="center" wrapText="1"/>
      <protection/>
    </xf>
    <xf numFmtId="0" fontId="4" fillId="0" borderId="0" xfId="75" applyFont="1" applyFill="1" applyBorder="1" applyAlignment="1">
      <alignment horizontal="left" vertical="top"/>
      <protection/>
    </xf>
    <xf numFmtId="0" fontId="1" fillId="0" borderId="0" xfId="66" applyFont="1">
      <alignment/>
      <protection/>
    </xf>
    <xf numFmtId="0" fontId="2" fillId="0" borderId="12" xfId="66" applyFont="1" applyBorder="1" applyAlignment="1">
      <alignment horizontal="center" vertical="center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0" fontId="4" fillId="28" borderId="12" xfId="75" applyFont="1" applyFill="1" applyBorder="1" applyAlignment="1" applyProtection="1">
      <alignment horizontal="center" vertical="center"/>
      <protection hidden="1"/>
    </xf>
    <xf numFmtId="0" fontId="0" fillId="0" borderId="0" xfId="75" applyNumberFormat="1" applyFont="1" applyFill="1" applyBorder="1" applyAlignment="1" applyProtection="1">
      <alignment/>
      <protection hidden="1"/>
    </xf>
    <xf numFmtId="0" fontId="3" fillId="0" borderId="12" xfId="66" applyFont="1" applyBorder="1" applyAlignment="1">
      <alignment horizontal="center" vertical="center" wrapText="1"/>
      <protection/>
    </xf>
    <xf numFmtId="0" fontId="1" fillId="0" borderId="0" xfId="66" applyFont="1" applyAlignment="1">
      <alignment horizontal="right"/>
      <protection/>
    </xf>
    <xf numFmtId="0" fontId="77" fillId="0" borderId="0" xfId="72" applyAlignment="1">
      <alignment horizontal="right"/>
      <protection/>
    </xf>
    <xf numFmtId="0" fontId="2" fillId="28" borderId="12" xfId="66" applyFont="1" applyFill="1" applyBorder="1" applyAlignment="1">
      <alignment vertical="center" wrapText="1"/>
      <protection/>
    </xf>
    <xf numFmtId="180" fontId="2" fillId="28" borderId="12" xfId="66" applyNumberFormat="1" applyFont="1" applyFill="1" applyBorder="1" applyAlignment="1">
      <alignment horizontal="center" vertical="center" wrapText="1"/>
      <protection/>
    </xf>
    <xf numFmtId="0" fontId="42" fillId="0" borderId="0" xfId="66" applyFont="1" applyFill="1" applyAlignment="1">
      <alignment/>
      <protection/>
    </xf>
    <xf numFmtId="0" fontId="4" fillId="0" borderId="0" xfId="66" applyFont="1" applyFill="1" applyAlignment="1">
      <alignment/>
      <protection/>
    </xf>
    <xf numFmtId="0" fontId="4" fillId="0" borderId="0" xfId="0" applyFont="1" applyFill="1" applyAlignment="1">
      <alignment/>
    </xf>
    <xf numFmtId="0" fontId="4" fillId="28" borderId="0" xfId="0" applyFont="1" applyFill="1" applyBorder="1" applyAlignment="1">
      <alignment/>
    </xf>
    <xf numFmtId="0" fontId="0" fillId="0" borderId="0" xfId="0" applyAlignment="1">
      <alignment/>
    </xf>
    <xf numFmtId="0" fontId="42" fillId="0" borderId="0" xfId="66" applyNumberFormat="1" applyFont="1" applyFill="1" applyAlignment="1" applyProtection="1">
      <alignment vertical="center" wrapText="1"/>
      <protection hidden="1"/>
    </xf>
    <xf numFmtId="0" fontId="0" fillId="0" borderId="0" xfId="75" applyBorder="1">
      <alignment/>
      <protection/>
    </xf>
    <xf numFmtId="180" fontId="39" fillId="0" borderId="12" xfId="77" applyNumberFormat="1" applyFont="1" applyFill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/>
    </xf>
    <xf numFmtId="0" fontId="39" fillId="0" borderId="12" xfId="76" applyFont="1" applyBorder="1" applyAlignment="1">
      <alignment horizontal="center" vertical="top" wrapText="1"/>
      <protection/>
    </xf>
    <xf numFmtId="0" fontId="4" fillId="28" borderId="12" xfId="77" applyFont="1" applyFill="1" applyBorder="1" applyAlignment="1">
      <alignment horizontal="left" vertical="top" wrapText="1"/>
      <protection/>
    </xf>
    <xf numFmtId="0" fontId="4" fillId="28" borderId="12" xfId="77" applyFont="1" applyFill="1" applyBorder="1" applyAlignment="1">
      <alignment horizontal="center" vertical="center"/>
      <protection/>
    </xf>
    <xf numFmtId="0" fontId="43" fillId="28" borderId="12" xfId="77" applyFont="1" applyFill="1" applyBorder="1" applyAlignment="1">
      <alignment horizontal="left" vertical="top" wrapText="1"/>
      <protection/>
    </xf>
    <xf numFmtId="0" fontId="43" fillId="28" borderId="12" xfId="77" applyFont="1" applyFill="1" applyBorder="1" applyAlignment="1">
      <alignment horizontal="center" vertical="center"/>
      <protection/>
    </xf>
    <xf numFmtId="0" fontId="39" fillId="28" borderId="12" xfId="77" applyFont="1" applyFill="1" applyBorder="1" applyAlignment="1">
      <alignment horizontal="center" vertical="center" wrapText="1"/>
      <protection/>
    </xf>
    <xf numFmtId="0" fontId="4" fillId="28" borderId="12" xfId="67" applyFont="1" applyFill="1" applyBorder="1" applyAlignment="1">
      <alignment horizontal="left" vertical="top" wrapText="1"/>
      <protection/>
    </xf>
    <xf numFmtId="180" fontId="4" fillId="28" borderId="12" xfId="77" applyNumberFormat="1" applyFont="1" applyFill="1" applyBorder="1" applyAlignment="1">
      <alignment horizontal="center" vertical="center" wrapText="1"/>
      <protection/>
    </xf>
    <xf numFmtId="0" fontId="43" fillId="28" borderId="12" xfId="67" applyFont="1" applyFill="1" applyBorder="1" applyAlignment="1">
      <alignment horizontal="left" vertical="top" wrapText="1"/>
      <protection/>
    </xf>
    <xf numFmtId="180" fontId="43" fillId="28" borderId="12" xfId="77" applyNumberFormat="1" applyFont="1" applyFill="1" applyBorder="1" applyAlignment="1">
      <alignment horizontal="center" vertical="center" wrapText="1"/>
      <protection/>
    </xf>
    <xf numFmtId="180" fontId="4" fillId="28" borderId="12" xfId="77" applyNumberFormat="1" applyFont="1" applyFill="1" applyBorder="1" applyAlignment="1">
      <alignment horizontal="center" vertical="center"/>
      <protection/>
    </xf>
    <xf numFmtId="180" fontId="43" fillId="28" borderId="12" xfId="77" applyNumberFormat="1" applyFont="1" applyFill="1" applyBorder="1" applyAlignment="1">
      <alignment horizontal="center" vertical="center"/>
      <protection/>
    </xf>
    <xf numFmtId="0" fontId="4" fillId="28" borderId="12" xfId="67" applyNumberFormat="1" applyFont="1" applyFill="1" applyBorder="1" applyAlignment="1" applyProtection="1">
      <alignment horizontal="left" vertical="top" wrapText="1"/>
      <protection hidden="1"/>
    </xf>
    <xf numFmtId="180" fontId="4" fillId="28" borderId="12" xfId="75" applyNumberFormat="1" applyFont="1" applyFill="1" applyBorder="1" applyAlignment="1" applyProtection="1">
      <alignment horizontal="center" vertical="center"/>
      <protection hidden="1"/>
    </xf>
    <xf numFmtId="0" fontId="43" fillId="28" borderId="12" xfId="75" applyFont="1" applyFill="1" applyBorder="1" applyAlignment="1" applyProtection="1">
      <alignment horizontal="center" vertical="center"/>
      <protection hidden="1"/>
    </xf>
    <xf numFmtId="0" fontId="43" fillId="28" borderId="12" xfId="67" applyNumberFormat="1" applyFont="1" applyFill="1" applyBorder="1" applyAlignment="1" applyProtection="1">
      <alignment horizontal="left" vertical="top" wrapText="1"/>
      <protection hidden="1"/>
    </xf>
    <xf numFmtId="0" fontId="39" fillId="28" borderId="12" xfId="77" applyFont="1" applyFill="1" applyBorder="1" applyAlignment="1">
      <alignment horizontal="left" vertical="center" wrapText="1"/>
      <protection/>
    </xf>
    <xf numFmtId="0" fontId="4" fillId="0" borderId="0" xfId="66" applyNumberFormat="1" applyFont="1" applyFill="1" applyAlignment="1" applyProtection="1">
      <alignment vertical="center" wrapText="1"/>
      <protection hidden="1"/>
    </xf>
    <xf numFmtId="0" fontId="0" fillId="28" borderId="0" xfId="0" applyFont="1" applyFill="1" applyAlignment="1">
      <alignment/>
    </xf>
    <xf numFmtId="0" fontId="28" fillId="28" borderId="0" xfId="0" applyFont="1" applyFill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49" fontId="46" fillId="0" borderId="0" xfId="72" applyNumberFormat="1" applyFont="1" applyAlignment="1">
      <alignment horizontal="center" vertical="center"/>
      <protection/>
    </xf>
    <xf numFmtId="0" fontId="6" fillId="28" borderId="0" xfId="0" applyFont="1" applyFill="1" applyBorder="1" applyAlignment="1">
      <alignment horizontal="center" vertical="center"/>
    </xf>
    <xf numFmtId="181" fontId="28" fillId="28" borderId="0" xfId="0" applyNumberFormat="1" applyFont="1" applyFill="1" applyAlignment="1">
      <alignment horizontal="right"/>
    </xf>
    <xf numFmtId="181" fontId="28" fillId="28" borderId="0" xfId="0" applyNumberFormat="1" applyFont="1" applyFill="1" applyAlignment="1">
      <alignment/>
    </xf>
    <xf numFmtId="0" fontId="0" fillId="28" borderId="0" xfId="75" applyFill="1" applyBorder="1">
      <alignment/>
      <protection/>
    </xf>
    <xf numFmtId="0" fontId="42" fillId="28" borderId="0" xfId="77" applyFont="1" applyFill="1" applyAlignment="1">
      <alignment/>
      <protection/>
    </xf>
    <xf numFmtId="0" fontId="13" fillId="28" borderId="0" xfId="77" applyFont="1" applyFill="1" applyAlignment="1">
      <alignment/>
      <protection/>
    </xf>
    <xf numFmtId="0" fontId="68" fillId="28" borderId="0" xfId="66" applyFont="1" applyFill="1" applyAlignment="1">
      <alignment wrapText="1"/>
      <protection/>
    </xf>
    <xf numFmtId="0" fontId="42" fillId="28" borderId="0" xfId="66" applyFont="1" applyFill="1">
      <alignment/>
      <protection/>
    </xf>
    <xf numFmtId="0" fontId="68" fillId="28" borderId="0" xfId="66" applyFont="1" applyFill="1" applyAlignment="1">
      <alignment horizontal="right"/>
      <protection/>
    </xf>
    <xf numFmtId="0" fontId="69" fillId="28" borderId="12" xfId="72" applyFont="1" applyFill="1" applyBorder="1" applyAlignment="1">
      <alignment horizontal="center" vertical="center" wrapText="1"/>
      <protection/>
    </xf>
    <xf numFmtId="0" fontId="77" fillId="28" borderId="0" xfId="72" applyFill="1">
      <alignment/>
      <protection/>
    </xf>
    <xf numFmtId="180" fontId="70" fillId="28" borderId="12" xfId="72" applyNumberFormat="1" applyFont="1" applyFill="1" applyBorder="1" applyAlignment="1">
      <alignment horizontal="center" vertical="center" wrapText="1"/>
      <protection/>
    </xf>
    <xf numFmtId="0" fontId="0" fillId="11" borderId="0" xfId="74" applyFill="1" applyBorder="1">
      <alignment/>
      <protection/>
    </xf>
    <xf numFmtId="0" fontId="0" fillId="28" borderId="0" xfId="0" applyFill="1" applyAlignment="1">
      <alignment/>
    </xf>
    <xf numFmtId="0" fontId="39" fillId="28" borderId="12" xfId="0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28" fillId="28" borderId="0" xfId="0" applyFont="1" applyFill="1" applyAlignment="1">
      <alignment horizontal="center" vertical="center"/>
    </xf>
    <xf numFmtId="49" fontId="3" fillId="28" borderId="0" xfId="0" applyNumberFormat="1" applyFont="1" applyFill="1" applyBorder="1" applyAlignment="1">
      <alignment horizontal="left" wrapText="1"/>
    </xf>
    <xf numFmtId="0" fontId="3" fillId="28" borderId="0" xfId="0" applyFont="1" applyFill="1" applyBorder="1" applyAlignment="1">
      <alignment horizontal="center" vertical="center" wrapText="1"/>
    </xf>
    <xf numFmtId="49" fontId="28" fillId="28" borderId="0" xfId="0" applyNumberFormat="1" applyFont="1" applyFill="1" applyAlignment="1">
      <alignment/>
    </xf>
    <xf numFmtId="0" fontId="70" fillId="28" borderId="12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left" vertical="center" wrapText="1"/>
    </xf>
    <xf numFmtId="0" fontId="1" fillId="0" borderId="0" xfId="76" applyFont="1" applyAlignment="1">
      <alignment horizontal="right"/>
      <protection/>
    </xf>
    <xf numFmtId="0" fontId="0" fillId="28" borderId="0" xfId="74" applyFill="1" applyBorder="1">
      <alignment/>
      <protection/>
    </xf>
    <xf numFmtId="0" fontId="59" fillId="0" borderId="0" xfId="75" applyNumberFormat="1" applyFont="1" applyFill="1" applyBorder="1" applyAlignment="1" applyProtection="1">
      <alignment horizontal="center" wrapText="1"/>
      <protection hidden="1"/>
    </xf>
    <xf numFmtId="0" fontId="59" fillId="0" borderId="12" xfId="0" applyFont="1" applyBorder="1" applyAlignment="1">
      <alignment horizontal="center" vertical="center"/>
    </xf>
    <xf numFmtId="0" fontId="59" fillId="28" borderId="12" xfId="77" applyFont="1" applyFill="1" applyBorder="1" applyAlignment="1">
      <alignment horizontal="center" vertical="center" wrapText="1"/>
      <protection/>
    </xf>
    <xf numFmtId="180" fontId="59" fillId="28" borderId="12" xfId="77" applyNumberFormat="1" applyFont="1" applyFill="1" applyBorder="1" applyAlignment="1">
      <alignment horizontal="center" vertical="center" wrapText="1"/>
      <protection/>
    </xf>
    <xf numFmtId="180" fontId="59" fillId="28" borderId="12" xfId="77" applyNumberFormat="1" applyFont="1" applyFill="1" applyBorder="1" applyAlignment="1">
      <alignment horizontal="center" vertical="center"/>
      <protection/>
    </xf>
    <xf numFmtId="180" fontId="59" fillId="28" borderId="12" xfId="75" applyNumberFormat="1" applyFont="1" applyFill="1" applyBorder="1" applyAlignment="1" applyProtection="1">
      <alignment horizontal="center" vertical="center"/>
      <protection hidden="1"/>
    </xf>
    <xf numFmtId="0" fontId="60" fillId="0" borderId="0" xfId="75" applyFont="1" applyBorder="1">
      <alignment/>
      <protection/>
    </xf>
    <xf numFmtId="0" fontId="60" fillId="0" borderId="0" xfId="0" applyFont="1" applyAlignment="1">
      <alignment/>
    </xf>
    <xf numFmtId="0" fontId="60" fillId="0" borderId="0" xfId="74" applyFont="1" applyBorder="1">
      <alignment/>
      <protection/>
    </xf>
    <xf numFmtId="0" fontId="59" fillId="0" borderId="12" xfId="0" applyFont="1" applyBorder="1" applyAlignment="1">
      <alignment/>
    </xf>
    <xf numFmtId="180" fontId="61" fillId="28" borderId="12" xfId="77" applyNumberFormat="1" applyFont="1" applyFill="1" applyBorder="1" applyAlignment="1">
      <alignment horizontal="center" vertical="center" wrapText="1"/>
      <protection/>
    </xf>
    <xf numFmtId="180" fontId="61" fillId="28" borderId="12" xfId="77" applyNumberFormat="1" applyFont="1" applyFill="1" applyBorder="1" applyAlignment="1">
      <alignment horizontal="center" vertical="center"/>
      <protection/>
    </xf>
    <xf numFmtId="0" fontId="60" fillId="0" borderId="12" xfId="74" applyFont="1" applyBorder="1" applyAlignment="1">
      <alignment horizontal="right"/>
      <protection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3" fillId="28" borderId="0" xfId="0" applyFont="1" applyFill="1" applyAlignment="1">
      <alignment horizontal="left"/>
    </xf>
    <xf numFmtId="180" fontId="39" fillId="28" borderId="12" xfId="77" applyNumberFormat="1" applyFont="1" applyFill="1" applyBorder="1" applyAlignment="1">
      <alignment horizontal="center" vertical="center" wrapText="1"/>
      <protection/>
    </xf>
    <xf numFmtId="0" fontId="39" fillId="28" borderId="13" xfId="74" applyNumberFormat="1" applyFont="1" applyFill="1" applyBorder="1" applyAlignment="1" applyProtection="1">
      <alignment horizontal="center" wrapText="1"/>
      <protection hidden="1"/>
    </xf>
    <xf numFmtId="180" fontId="39" fillId="28" borderId="0" xfId="74" applyNumberFormat="1" applyFont="1" applyFill="1" applyBorder="1" applyAlignment="1" applyProtection="1">
      <alignment horizontal="center" vertical="top"/>
      <protection hidden="1"/>
    </xf>
    <xf numFmtId="0" fontId="41" fillId="28" borderId="0" xfId="74" applyNumberFormat="1" applyFont="1" applyFill="1" applyBorder="1" applyAlignment="1" applyProtection="1">
      <alignment/>
      <protection hidden="1"/>
    </xf>
    <xf numFmtId="180" fontId="39" fillId="28" borderId="0" xfId="74" applyNumberFormat="1" applyFont="1" applyFill="1" applyBorder="1" applyAlignment="1">
      <alignment horizontal="center" vertical="top"/>
      <protection/>
    </xf>
    <xf numFmtId="180" fontId="39" fillId="28" borderId="0" xfId="74" applyNumberFormat="1" applyFont="1" applyFill="1" applyAlignment="1">
      <alignment horizontal="center" vertical="top"/>
      <protection/>
    </xf>
    <xf numFmtId="0" fontId="0" fillId="0" borderId="0" xfId="74" applyFont="1" applyFill="1" applyBorder="1" applyAlignment="1">
      <alignment vertical="top"/>
      <protection/>
    </xf>
    <xf numFmtId="0" fontId="13" fillId="28" borderId="0" xfId="77" applyFill="1" applyAlignment="1">
      <alignment/>
      <protection/>
    </xf>
    <xf numFmtId="0" fontId="39" fillId="28" borderId="14" xfId="0" applyFont="1" applyFill="1" applyBorder="1" applyAlignment="1">
      <alignment horizontal="center" vertical="center"/>
    </xf>
    <xf numFmtId="0" fontId="0" fillId="28" borderId="0" xfId="74" applyFont="1" applyFill="1" applyBorder="1" applyAlignment="1">
      <alignment horizontal="right"/>
      <protection/>
    </xf>
    <xf numFmtId="0" fontId="17" fillId="0" borderId="0" xfId="72" applyFont="1">
      <alignment/>
      <protection/>
    </xf>
    <xf numFmtId="0" fontId="77" fillId="23" borderId="0" xfId="72" applyFill="1">
      <alignment/>
      <protection/>
    </xf>
    <xf numFmtId="0" fontId="70" fillId="28" borderId="12" xfId="67" applyFont="1" applyFill="1" applyBorder="1" applyAlignment="1">
      <alignment horizontal="left" vertical="top" wrapText="1"/>
      <protection/>
    </xf>
    <xf numFmtId="0" fontId="4" fillId="28" borderId="0" xfId="74" applyFont="1" applyFill="1" applyBorder="1" applyAlignment="1">
      <alignment horizontal="left" vertical="top"/>
      <protection/>
    </xf>
    <xf numFmtId="0" fontId="38" fillId="28" borderId="0" xfId="77" applyFont="1" applyFill="1" applyAlignment="1">
      <alignment/>
      <protection/>
    </xf>
    <xf numFmtId="0" fontId="4" fillId="28" borderId="0" xfId="74" applyFont="1" applyFill="1" applyBorder="1" applyAlignment="1" applyProtection="1">
      <alignment horizontal="left" vertical="top"/>
      <protection hidden="1"/>
    </xf>
    <xf numFmtId="0" fontId="4" fillId="28" borderId="0" xfId="74" applyNumberFormat="1" applyFont="1" applyFill="1" applyBorder="1" applyAlignment="1" applyProtection="1">
      <alignment horizontal="justify" vertical="top" wrapText="1"/>
      <protection hidden="1"/>
    </xf>
    <xf numFmtId="0" fontId="4" fillId="28" borderId="0" xfId="74" applyNumberFormat="1" applyFont="1" applyFill="1" applyBorder="1" applyAlignment="1" applyProtection="1">
      <alignment horizontal="justify" vertical="top"/>
      <protection hidden="1"/>
    </xf>
    <xf numFmtId="0" fontId="39" fillId="28" borderId="0" xfId="74" applyNumberFormat="1" applyFont="1" applyFill="1" applyBorder="1" applyAlignment="1" applyProtection="1">
      <alignment horizontal="justify" vertical="top"/>
      <protection hidden="1"/>
    </xf>
    <xf numFmtId="0" fontId="4" fillId="28" borderId="0" xfId="74" applyFont="1" applyFill="1" applyBorder="1" applyAlignment="1" applyProtection="1">
      <alignment horizontal="justify" vertical="top"/>
      <protection hidden="1"/>
    </xf>
    <xf numFmtId="0" fontId="4" fillId="28" borderId="0" xfId="74" applyFont="1" applyFill="1" applyBorder="1" applyAlignment="1">
      <alignment horizontal="justify" vertical="top"/>
      <protection/>
    </xf>
    <xf numFmtId="0" fontId="4" fillId="28" borderId="0" xfId="74" applyFont="1" applyFill="1" applyAlignment="1">
      <alignment horizontal="left" vertical="top"/>
      <protection/>
    </xf>
    <xf numFmtId="0" fontId="4" fillId="28" borderId="0" xfId="74" applyFont="1" applyFill="1" applyAlignment="1">
      <alignment horizontal="justify" vertical="top"/>
      <protection/>
    </xf>
    <xf numFmtId="180" fontId="59" fillId="11" borderId="12" xfId="77" applyNumberFormat="1" applyFont="1" applyFill="1" applyBorder="1" applyAlignment="1">
      <alignment horizontal="center" vertical="center" wrapText="1"/>
      <protection/>
    </xf>
    <xf numFmtId="0" fontId="72" fillId="11" borderId="0" xfId="74" applyFont="1" applyFill="1" applyBorder="1" applyAlignment="1">
      <alignment wrapText="1"/>
      <protection/>
    </xf>
    <xf numFmtId="0" fontId="72" fillId="11" borderId="0" xfId="74" applyFont="1" applyFill="1" applyBorder="1">
      <alignment/>
      <protection/>
    </xf>
    <xf numFmtId="0" fontId="72" fillId="28" borderId="0" xfId="74" applyFont="1" applyFill="1" applyBorder="1">
      <alignment/>
      <protection/>
    </xf>
    <xf numFmtId="180" fontId="59" fillId="11" borderId="12" xfId="77" applyNumberFormat="1" applyFont="1" applyFill="1" applyBorder="1" applyAlignment="1">
      <alignment horizontal="center" vertical="center"/>
      <protection/>
    </xf>
    <xf numFmtId="0" fontId="71" fillId="11" borderId="0" xfId="74" applyFont="1" applyFill="1" applyBorder="1">
      <alignment/>
      <protection/>
    </xf>
    <xf numFmtId="0" fontId="39" fillId="28" borderId="12" xfId="77" applyFont="1" applyFill="1" applyBorder="1" applyAlignment="1">
      <alignment horizontal="center" vertical="top"/>
      <protection/>
    </xf>
    <xf numFmtId="0" fontId="39" fillId="28" borderId="12" xfId="77" applyFont="1" applyFill="1" applyBorder="1" applyAlignment="1">
      <alignment horizontal="left" vertical="top" wrapText="1"/>
      <protection/>
    </xf>
    <xf numFmtId="0" fontId="39" fillId="28" borderId="12" xfId="77" applyFont="1" applyFill="1" applyBorder="1" applyAlignment="1">
      <alignment horizontal="center" vertical="center"/>
      <protection/>
    </xf>
    <xf numFmtId="180" fontId="39" fillId="28" borderId="12" xfId="77" applyNumberFormat="1" applyFont="1" applyFill="1" applyBorder="1" applyAlignment="1">
      <alignment horizontal="center" vertical="center"/>
      <protection/>
    </xf>
    <xf numFmtId="0" fontId="44" fillId="28" borderId="12" xfId="77" applyFont="1" applyFill="1" applyBorder="1" applyAlignment="1">
      <alignment horizontal="center" vertical="center"/>
      <protection/>
    </xf>
    <xf numFmtId="0" fontId="4" fillId="28" borderId="12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justify" vertical="center" wrapText="1"/>
    </xf>
    <xf numFmtId="1" fontId="4" fillId="28" borderId="12" xfId="0" applyNumberFormat="1" applyFont="1" applyFill="1" applyBorder="1" applyAlignment="1">
      <alignment horizontal="center" vertical="center" wrapText="1"/>
    </xf>
    <xf numFmtId="0" fontId="4" fillId="28" borderId="12" xfId="77" applyFont="1" applyFill="1" applyBorder="1" applyAlignment="1">
      <alignment horizontal="left" vertical="center" wrapText="1"/>
      <protection/>
    </xf>
    <xf numFmtId="0" fontId="72" fillId="0" borderId="0" xfId="74" applyFont="1" applyBorder="1" applyAlignment="1">
      <alignment wrapText="1"/>
      <protection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4" fillId="11" borderId="0" xfId="76" applyFont="1" applyFill="1">
      <alignment/>
      <protection/>
    </xf>
    <xf numFmtId="0" fontId="1" fillId="11" borderId="0" xfId="76" applyFont="1" applyFill="1">
      <alignment/>
      <protection/>
    </xf>
    <xf numFmtId="0" fontId="28" fillId="11" borderId="0" xfId="0" applyFont="1" applyFill="1" applyAlignment="1">
      <alignment/>
    </xf>
    <xf numFmtId="0" fontId="27" fillId="11" borderId="0" xfId="0" applyFont="1" applyFill="1" applyAlignment="1">
      <alignment/>
    </xf>
    <xf numFmtId="0" fontId="64" fillId="11" borderId="0" xfId="0" applyFont="1" applyFill="1" applyAlignment="1">
      <alignment horizontal="left"/>
    </xf>
    <xf numFmtId="0" fontId="5" fillId="11" borderId="0" xfId="0" applyFont="1" applyFill="1" applyAlignment="1">
      <alignment/>
    </xf>
    <xf numFmtId="0" fontId="63" fillId="11" borderId="0" xfId="0" applyFont="1" applyFill="1" applyAlignment="1">
      <alignment horizontal="left"/>
    </xf>
    <xf numFmtId="0" fontId="0" fillId="11" borderId="0" xfId="0" applyFill="1" applyAlignment="1">
      <alignment/>
    </xf>
    <xf numFmtId="0" fontId="71" fillId="11" borderId="0" xfId="74" applyFont="1" applyFill="1" applyBorder="1" applyAlignment="1">
      <alignment/>
      <protection/>
    </xf>
    <xf numFmtId="0" fontId="71" fillId="11" borderId="0" xfId="0" applyFont="1" applyFill="1" applyAlignment="1">
      <alignment/>
    </xf>
    <xf numFmtId="0" fontId="31" fillId="11" borderId="0" xfId="0" applyFont="1" applyFill="1" applyAlignment="1">
      <alignment/>
    </xf>
    <xf numFmtId="0" fontId="72" fillId="11" borderId="0" xfId="0" applyFont="1" applyFill="1" applyAlignment="1">
      <alignment horizontal="left"/>
    </xf>
    <xf numFmtId="0" fontId="73" fillId="11" borderId="0" xfId="0" applyFont="1" applyFill="1" applyAlignment="1">
      <alignment/>
    </xf>
    <xf numFmtId="0" fontId="64" fillId="11" borderId="0" xfId="0" applyFont="1" applyFill="1" applyAlignment="1">
      <alignment horizontal="left" wrapText="1"/>
    </xf>
    <xf numFmtId="0" fontId="67" fillId="11" borderId="0" xfId="0" applyFont="1" applyFill="1" applyAlignment="1">
      <alignment horizontal="left" wrapText="1"/>
    </xf>
    <xf numFmtId="0" fontId="65" fillId="11" borderId="0" xfId="0" applyFont="1" applyFill="1" applyAlignment="1">
      <alignment horizontal="left"/>
    </xf>
    <xf numFmtId="0" fontId="66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0" fontId="32" fillId="11" borderId="0" xfId="0" applyFont="1" applyFill="1" applyAlignment="1">
      <alignment/>
    </xf>
    <xf numFmtId="0" fontId="29" fillId="11" borderId="0" xfId="0" applyFont="1" applyFill="1" applyAlignment="1">
      <alignment/>
    </xf>
    <xf numFmtId="0" fontId="53" fillId="11" borderId="0" xfId="0" applyFont="1" applyFill="1" applyAlignment="1">
      <alignment/>
    </xf>
    <xf numFmtId="0" fontId="54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55" fillId="11" borderId="0" xfId="0" applyFont="1" applyFill="1" applyAlignment="1">
      <alignment/>
    </xf>
    <xf numFmtId="0" fontId="56" fillId="11" borderId="0" xfId="0" applyFont="1" applyFill="1" applyAlignment="1">
      <alignment/>
    </xf>
    <xf numFmtId="0" fontId="57" fillId="11" borderId="0" xfId="0" applyFont="1" applyFill="1" applyAlignment="1">
      <alignment/>
    </xf>
    <xf numFmtId="0" fontId="27" fillId="11" borderId="0" xfId="0" applyFont="1" applyFill="1" applyAlignment="1">
      <alignment horizontal="left"/>
    </xf>
    <xf numFmtId="0" fontId="58" fillId="11" borderId="0" xfId="0" applyFont="1" applyFill="1" applyAlignment="1">
      <alignment/>
    </xf>
    <xf numFmtId="0" fontId="4" fillId="29" borderId="12" xfId="0" applyFont="1" applyFill="1" applyBorder="1" applyAlignment="1">
      <alignment horizontal="center" vertical="center"/>
    </xf>
    <xf numFmtId="0" fontId="43" fillId="29" borderId="12" xfId="0" applyFont="1" applyFill="1" applyBorder="1" applyAlignment="1">
      <alignment horizontal="left" vertical="center"/>
    </xf>
    <xf numFmtId="0" fontId="4" fillId="29" borderId="12" xfId="75" applyFont="1" applyFill="1" applyBorder="1" applyAlignment="1" applyProtection="1">
      <alignment horizontal="center" vertical="center"/>
      <protection hidden="1"/>
    </xf>
    <xf numFmtId="0" fontId="4" fillId="29" borderId="12" xfId="69" applyNumberFormat="1" applyFont="1" applyFill="1" applyBorder="1" applyAlignment="1" applyProtection="1">
      <alignment horizontal="left" vertical="center" wrapText="1"/>
      <protection hidden="1"/>
    </xf>
    <xf numFmtId="0" fontId="4" fillId="28" borderId="12" xfId="75" applyFont="1" applyFill="1" applyBorder="1" applyAlignment="1" applyProtection="1">
      <alignment horizontal="left" vertical="center"/>
      <protection hidden="1"/>
    </xf>
    <xf numFmtId="0" fontId="39" fillId="28" borderId="12" xfId="75" applyNumberFormat="1" applyFont="1" applyFill="1" applyBorder="1" applyAlignment="1" applyProtection="1">
      <alignment horizontal="justify" vertical="top" wrapText="1"/>
      <protection hidden="1"/>
    </xf>
    <xf numFmtId="180" fontId="39" fillId="28" borderId="12" xfId="75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>
      <alignment/>
    </xf>
    <xf numFmtId="0" fontId="4" fillId="0" borderId="0" xfId="66" applyFont="1" applyFill="1" applyBorder="1" applyAlignment="1">
      <alignment/>
      <protection/>
    </xf>
    <xf numFmtId="0" fontId="0" fillId="0" borderId="0" xfId="75" applyFill="1" applyBorder="1">
      <alignment/>
      <protection/>
    </xf>
    <xf numFmtId="0" fontId="4" fillId="0" borderId="0" xfId="66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66" applyFont="1" applyFill="1" applyProtection="1">
      <alignment/>
      <protection hidden="1"/>
    </xf>
    <xf numFmtId="0" fontId="4" fillId="0" borderId="0" xfId="66" applyFont="1" applyFill="1" applyAlignment="1" applyProtection="1">
      <alignment wrapText="1"/>
      <protection hidden="1"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66" applyFont="1" applyFill="1" applyProtection="1">
      <alignment/>
      <protection hidden="1"/>
    </xf>
    <xf numFmtId="49" fontId="1" fillId="0" borderId="0" xfId="66" applyNumberFormat="1" applyFont="1" applyFill="1" applyProtection="1">
      <alignment/>
      <protection hidden="1"/>
    </xf>
    <xf numFmtId="49" fontId="1" fillId="0" borderId="0" xfId="66" applyNumberFormat="1" applyFont="1" applyFill="1" applyBorder="1" applyProtection="1">
      <alignment/>
      <protection hidden="1"/>
    </xf>
    <xf numFmtId="0" fontId="1" fillId="0" borderId="0" xfId="66" applyFont="1" applyFill="1" applyBorder="1" applyProtection="1">
      <alignment/>
      <protection hidden="1"/>
    </xf>
    <xf numFmtId="0" fontId="0" fillId="0" borderId="0" xfId="0" applyFill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2" fillId="0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center" vertical="center"/>
    </xf>
    <xf numFmtId="0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188" fontId="2" fillId="0" borderId="12" xfId="66" applyNumberFormat="1" applyFont="1" applyFill="1" applyBorder="1" applyAlignment="1" applyProtection="1">
      <alignment horizontal="center" vertical="center"/>
      <protection hidden="1"/>
    </xf>
    <xf numFmtId="49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0" fontId="2" fillId="0" borderId="12" xfId="66" applyNumberFormat="1" applyFont="1" applyFill="1" applyBorder="1" applyAlignment="1" applyProtection="1">
      <alignment horizontal="center" vertical="center"/>
      <protection hidden="1"/>
    </xf>
    <xf numFmtId="1" fontId="2" fillId="0" borderId="12" xfId="66" applyNumberFormat="1" applyFont="1" applyFill="1" applyBorder="1" applyAlignment="1" applyProtection="1">
      <alignment horizontal="center" vertical="center"/>
      <protection hidden="1"/>
    </xf>
    <xf numFmtId="187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66" applyFont="1" applyFill="1" applyBorder="1" applyAlignment="1">
      <alignment horizontal="left" vertical="top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49" fontId="2" fillId="0" borderId="12" xfId="66" applyNumberFormat="1" applyFont="1" applyFill="1" applyBorder="1" applyAlignment="1">
      <alignment horizontal="center" vertical="center" wrapText="1"/>
      <protection/>
    </xf>
    <xf numFmtId="0" fontId="3" fillId="0" borderId="12" xfId="72" applyFont="1" applyFill="1" applyBorder="1" applyAlignment="1">
      <alignment horizontal="left" vertical="top" wrapText="1"/>
      <protection/>
    </xf>
    <xf numFmtId="49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2" xfId="66" applyNumberFormat="1" applyFont="1" applyFill="1" applyBorder="1" applyAlignment="1" applyProtection="1">
      <alignment horizontal="center" vertical="center"/>
      <protection hidden="1"/>
    </xf>
    <xf numFmtId="180" fontId="49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2" xfId="66" applyNumberFormat="1" applyFont="1" applyFill="1" applyBorder="1" applyAlignment="1" applyProtection="1">
      <alignment horizontal="center" vertical="center"/>
      <protection hidden="1"/>
    </xf>
    <xf numFmtId="180" fontId="51" fillId="0" borderId="12" xfId="0" applyNumberFormat="1" applyFont="1" applyFill="1" applyBorder="1" applyAlignment="1">
      <alignment horizontal="center" vertical="center" wrapText="1"/>
    </xf>
    <xf numFmtId="188" fontId="2" fillId="0" borderId="12" xfId="66" applyNumberFormat="1" applyFont="1" applyFill="1" applyBorder="1" applyAlignment="1" applyProtection="1">
      <alignment horizontal="center"/>
      <protection hidden="1"/>
    </xf>
    <xf numFmtId="0" fontId="2" fillId="0" borderId="12" xfId="6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3" fillId="0" borderId="15" xfId="71" applyFont="1" applyFill="1" applyBorder="1" applyAlignment="1">
      <alignment horizontal="center" vertical="center"/>
      <protection/>
    </xf>
    <xf numFmtId="188" fontId="3" fillId="0" borderId="16" xfId="67" applyNumberFormat="1" applyFont="1" applyFill="1" applyBorder="1" applyAlignment="1" applyProtection="1">
      <alignment horizontal="center" vertical="center"/>
      <protection hidden="1"/>
    </xf>
    <xf numFmtId="49" fontId="3" fillId="0" borderId="16" xfId="67" applyNumberFormat="1" applyFont="1" applyFill="1" applyBorder="1" applyAlignment="1" applyProtection="1">
      <alignment horizontal="center" vertical="center"/>
      <protection hidden="1"/>
    </xf>
    <xf numFmtId="187" fontId="3" fillId="0" borderId="16" xfId="67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vertical="top" wrapText="1"/>
    </xf>
    <xf numFmtId="0" fontId="2" fillId="0" borderId="15" xfId="71" applyFont="1" applyFill="1" applyBorder="1" applyAlignment="1">
      <alignment horizontal="center" vertical="center"/>
      <protection/>
    </xf>
    <xf numFmtId="188" fontId="2" fillId="0" borderId="16" xfId="67" applyNumberFormat="1" applyFont="1" applyFill="1" applyBorder="1" applyAlignment="1" applyProtection="1">
      <alignment horizontal="center" vertical="center"/>
      <protection hidden="1"/>
    </xf>
    <xf numFmtId="49" fontId="2" fillId="0" borderId="16" xfId="67" applyNumberFormat="1" applyFont="1" applyFill="1" applyBorder="1" applyAlignment="1" applyProtection="1">
      <alignment horizontal="center" vertical="center"/>
      <protection hidden="1"/>
    </xf>
    <xf numFmtId="187" fontId="2" fillId="0" borderId="16" xfId="67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>
      <alignment horizontal="center" vertical="center"/>
    </xf>
    <xf numFmtId="188" fontId="3" fillId="0" borderId="12" xfId="66" applyNumberFormat="1" applyFont="1" applyFill="1" applyBorder="1" applyAlignment="1" applyProtection="1">
      <alignment horizontal="center" vertical="center"/>
      <protection hidden="1"/>
    </xf>
    <xf numFmtId="187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49" fillId="0" borderId="12" xfId="68" applyNumberFormat="1" applyFont="1" applyFill="1" applyBorder="1" applyAlignment="1" applyProtection="1">
      <alignment horizontal="left" vertical="top" wrapText="1"/>
      <protection hidden="1"/>
    </xf>
    <xf numFmtId="0" fontId="49" fillId="0" borderId="12" xfId="0" applyFont="1" applyFill="1" applyBorder="1" applyAlignment="1">
      <alignment horizontal="center" vertical="center"/>
    </xf>
    <xf numFmtId="188" fontId="49" fillId="0" borderId="12" xfId="66" applyNumberFormat="1" applyFont="1" applyFill="1" applyBorder="1" applyAlignment="1" applyProtection="1">
      <alignment horizontal="center" vertical="center"/>
      <protection hidden="1"/>
    </xf>
    <xf numFmtId="187" fontId="49" fillId="0" borderId="12" xfId="66" applyNumberFormat="1" applyFont="1" applyFill="1" applyBorder="1" applyAlignment="1" applyProtection="1">
      <alignment horizontal="center" vertical="center"/>
      <protection hidden="1"/>
    </xf>
    <xf numFmtId="0" fontId="51" fillId="0" borderId="12" xfId="66" applyFont="1" applyFill="1" applyBorder="1" applyAlignment="1">
      <alignment horizontal="justify" vertical="center" wrapText="1"/>
      <protection/>
    </xf>
    <xf numFmtId="0" fontId="2" fillId="0" borderId="12" xfId="66" applyFont="1" applyFill="1" applyBorder="1" applyAlignment="1">
      <alignment horizontal="left" vertical="center" wrapText="1"/>
      <protection/>
    </xf>
    <xf numFmtId="0" fontId="51" fillId="0" borderId="12" xfId="66" applyFont="1" applyFill="1" applyBorder="1" applyAlignment="1">
      <alignment horizontal="center" vertical="center"/>
      <protection/>
    </xf>
    <xf numFmtId="188" fontId="51" fillId="0" borderId="12" xfId="66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>
      <alignment horizontal="left" wrapText="1"/>
    </xf>
    <xf numFmtId="187" fontId="2" fillId="0" borderId="12" xfId="66" applyNumberFormat="1" applyFont="1" applyFill="1" applyBorder="1" applyAlignment="1" applyProtection="1">
      <alignment horizontal="center"/>
      <protection hidden="1"/>
    </xf>
    <xf numFmtId="0" fontId="3" fillId="0" borderId="12" xfId="66" applyFont="1" applyFill="1" applyBorder="1" applyAlignment="1">
      <alignment horizontal="left" vertical="top" wrapText="1"/>
      <protection/>
    </xf>
    <xf numFmtId="0" fontId="3" fillId="0" borderId="12" xfId="66" applyFont="1" applyFill="1" applyBorder="1" applyAlignment="1">
      <alignment horizontal="center" vertical="center"/>
      <protection/>
    </xf>
    <xf numFmtId="0" fontId="49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187" fontId="51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49" fillId="0" borderId="12" xfId="66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49" fontId="3" fillId="0" borderId="12" xfId="66" applyNumberFormat="1" applyFont="1" applyFill="1" applyBorder="1" applyAlignment="1" applyProtection="1">
      <alignment horizontal="center"/>
      <protection hidden="1"/>
    </xf>
    <xf numFmtId="0" fontId="51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/>
    </xf>
    <xf numFmtId="188" fontId="3" fillId="0" borderId="12" xfId="66" applyNumberFormat="1" applyFont="1" applyFill="1" applyBorder="1" applyAlignment="1" applyProtection="1">
      <alignment horizontal="center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23" borderId="12" xfId="0" applyFont="1" applyFill="1" applyBorder="1" applyAlignment="1">
      <alignment horizontal="left" vertical="top" wrapText="1"/>
    </xf>
    <xf numFmtId="0" fontId="2" fillId="23" borderId="12" xfId="0" applyFont="1" applyFill="1" applyBorder="1" applyAlignment="1">
      <alignment horizontal="center" vertical="center" wrapText="1"/>
    </xf>
    <xf numFmtId="49" fontId="2" fillId="23" borderId="12" xfId="0" applyNumberFormat="1" applyFont="1" applyFill="1" applyBorder="1" applyAlignment="1">
      <alignment horizontal="center" vertical="center" wrapText="1"/>
    </xf>
    <xf numFmtId="188" fontId="2" fillId="23" borderId="12" xfId="66" applyNumberFormat="1" applyFont="1" applyFill="1" applyBorder="1" applyAlignment="1" applyProtection="1">
      <alignment horizontal="center" vertical="center"/>
      <protection hidden="1"/>
    </xf>
    <xf numFmtId="0" fontId="2" fillId="23" borderId="12" xfId="66" applyNumberFormat="1" applyFont="1" applyFill="1" applyBorder="1" applyAlignment="1" applyProtection="1">
      <alignment horizontal="center" vertical="center"/>
      <protection hidden="1"/>
    </xf>
    <xf numFmtId="49" fontId="2" fillId="23" borderId="12" xfId="66" applyNumberFormat="1" applyFont="1" applyFill="1" applyBorder="1" applyAlignment="1" applyProtection="1">
      <alignment horizontal="center" vertical="center"/>
      <protection hidden="1"/>
    </xf>
    <xf numFmtId="180" fontId="2" fillId="23" borderId="12" xfId="0" applyNumberFormat="1" applyFont="1" applyFill="1" applyBorder="1" applyAlignment="1">
      <alignment horizontal="center" vertical="center" wrapText="1"/>
    </xf>
    <xf numFmtId="0" fontId="63" fillId="23" borderId="0" xfId="0" applyFont="1" applyFill="1" applyAlignment="1">
      <alignment horizontal="left"/>
    </xf>
    <xf numFmtId="0" fontId="0" fillId="23" borderId="0" xfId="0" applyFill="1" applyAlignment="1">
      <alignment/>
    </xf>
    <xf numFmtId="0" fontId="31" fillId="23" borderId="0" xfId="0" applyFont="1" applyFill="1" applyAlignment="1">
      <alignment/>
    </xf>
    <xf numFmtId="0" fontId="2" fillId="23" borderId="12" xfId="66" applyFont="1" applyFill="1" applyBorder="1" applyAlignment="1">
      <alignment horizontal="left" vertical="top" wrapText="1"/>
      <protection/>
    </xf>
    <xf numFmtId="0" fontId="2" fillId="23" borderId="12" xfId="66" applyFont="1" applyFill="1" applyBorder="1" applyAlignment="1">
      <alignment horizontal="center" vertical="center" wrapText="1"/>
      <protection/>
    </xf>
    <xf numFmtId="49" fontId="2" fillId="23" borderId="12" xfId="66" applyNumberFormat="1" applyFont="1" applyFill="1" applyBorder="1" applyAlignment="1">
      <alignment horizontal="center" vertical="center" wrapText="1"/>
      <protection/>
    </xf>
    <xf numFmtId="0" fontId="2" fillId="23" borderId="12" xfId="0" applyFont="1" applyFill="1" applyBorder="1" applyAlignment="1">
      <alignment horizontal="center" vertical="center"/>
    </xf>
    <xf numFmtId="187" fontId="2" fillId="23" borderId="12" xfId="66" applyNumberFormat="1" applyFont="1" applyFill="1" applyBorder="1" applyAlignment="1" applyProtection="1">
      <alignment horizontal="center" vertical="center"/>
      <protection hidden="1"/>
    </xf>
    <xf numFmtId="0" fontId="64" fillId="23" borderId="0" xfId="0" applyFont="1" applyFill="1" applyAlignment="1">
      <alignment horizontal="left"/>
    </xf>
    <xf numFmtId="0" fontId="2" fillId="23" borderId="12" xfId="66" applyFont="1" applyFill="1" applyBorder="1" applyAlignment="1">
      <alignment horizontal="center" vertical="center"/>
      <protection/>
    </xf>
    <xf numFmtId="0" fontId="63" fillId="23" borderId="0" xfId="0" applyFont="1" applyFill="1" applyAlignment="1">
      <alignment horizontal="left" vertical="center"/>
    </xf>
    <xf numFmtId="0" fontId="0" fillId="23" borderId="0" xfId="0" applyFill="1" applyAlignment="1">
      <alignment vertical="center"/>
    </xf>
    <xf numFmtId="0" fontId="2" fillId="23" borderId="16" xfId="71" applyFont="1" applyFill="1" applyBorder="1" applyAlignment="1">
      <alignment horizontal="center"/>
      <protection/>
    </xf>
    <xf numFmtId="188" fontId="2" fillId="23" borderId="16" xfId="67" applyNumberFormat="1" applyFont="1" applyFill="1" applyBorder="1" applyAlignment="1" applyProtection="1">
      <alignment horizontal="center"/>
      <protection hidden="1"/>
    </xf>
    <xf numFmtId="49" fontId="2" fillId="23" borderId="16" xfId="67" applyNumberFormat="1" applyFont="1" applyFill="1" applyBorder="1" applyAlignment="1" applyProtection="1">
      <alignment horizontal="center"/>
      <protection hidden="1"/>
    </xf>
    <xf numFmtId="187" fontId="2" fillId="23" borderId="16" xfId="67" applyNumberFormat="1" applyFont="1" applyFill="1" applyBorder="1" applyAlignment="1" applyProtection="1">
      <alignment horizontal="center"/>
      <protection hidden="1"/>
    </xf>
    <xf numFmtId="0" fontId="29" fillId="23" borderId="0" xfId="0" applyFont="1" applyFill="1" applyAlignment="1">
      <alignment/>
    </xf>
    <xf numFmtId="0" fontId="2" fillId="23" borderId="12" xfId="66" applyFont="1" applyFill="1" applyBorder="1" applyAlignment="1">
      <alignment horizontal="justify" vertical="center" wrapText="1"/>
      <protection/>
    </xf>
    <xf numFmtId="0" fontId="64" fillId="0" borderId="0" xfId="0" applyFont="1" applyFill="1" applyAlignment="1">
      <alignment horizontal="left"/>
    </xf>
    <xf numFmtId="0" fontId="4" fillId="0" borderId="12" xfId="70" applyNumberFormat="1" applyFont="1" applyFill="1" applyBorder="1" applyAlignment="1" applyProtection="1">
      <alignment horizontal="left" vertical="top" wrapText="1"/>
      <protection hidden="1"/>
    </xf>
    <xf numFmtId="0" fontId="4" fillId="0" borderId="12" xfId="75" applyFont="1" applyFill="1" applyBorder="1" applyAlignment="1" applyProtection="1">
      <alignment horizontal="center" vertical="center"/>
      <protection hidden="1"/>
    </xf>
    <xf numFmtId="181" fontId="2" fillId="0" borderId="12" xfId="66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3" fontId="4" fillId="0" borderId="12" xfId="66" applyNumberFormat="1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left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181" fontId="3" fillId="0" borderId="12" xfId="66" applyNumberFormat="1" applyFont="1" applyFill="1" applyBorder="1" applyAlignment="1">
      <alignment horizontal="center" vertical="center" wrapText="1"/>
      <protection/>
    </xf>
    <xf numFmtId="0" fontId="0" fillId="23" borderId="0" xfId="0" applyFont="1" applyFill="1" applyAlignment="1">
      <alignment/>
    </xf>
    <xf numFmtId="0" fontId="2" fillId="23" borderId="12" xfId="0" applyFont="1" applyFill="1" applyBorder="1" applyAlignment="1">
      <alignment horizontal="justify" vertical="center" wrapText="1"/>
    </xf>
    <xf numFmtId="0" fontId="51" fillId="30" borderId="12" xfId="0" applyFont="1" applyFill="1" applyBorder="1" applyAlignment="1">
      <alignment horizontal="left" vertical="center" wrapText="1"/>
    </xf>
    <xf numFmtId="0" fontId="51" fillId="30" borderId="12" xfId="0" applyFont="1" applyFill="1" applyBorder="1" applyAlignment="1">
      <alignment horizontal="center" vertical="center"/>
    </xf>
    <xf numFmtId="49" fontId="51" fillId="30" borderId="12" xfId="0" applyNumberFormat="1" applyFont="1" applyFill="1" applyBorder="1" applyAlignment="1">
      <alignment horizontal="center" vertical="center" wrapText="1"/>
    </xf>
    <xf numFmtId="0" fontId="51" fillId="30" borderId="12" xfId="0" applyFont="1" applyFill="1" applyBorder="1" applyAlignment="1">
      <alignment horizontal="center" vertical="center" wrapText="1"/>
    </xf>
    <xf numFmtId="180" fontId="2" fillId="30" borderId="12" xfId="0" applyNumberFormat="1" applyFont="1" applyFill="1" applyBorder="1" applyAlignment="1">
      <alignment horizontal="center" vertical="center" wrapText="1"/>
    </xf>
    <xf numFmtId="0" fontId="63" fillId="30" borderId="0" xfId="0" applyFont="1" applyFill="1" applyAlignment="1">
      <alignment horizontal="left"/>
    </xf>
    <xf numFmtId="0" fontId="0" fillId="30" borderId="0" xfId="0" applyFill="1" applyAlignment="1">
      <alignment/>
    </xf>
    <xf numFmtId="0" fontId="2" fillId="30" borderId="12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center" vertical="center"/>
    </xf>
    <xf numFmtId="49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49" fontId="51" fillId="30" borderId="12" xfId="66" applyNumberFormat="1" applyFont="1" applyFill="1" applyBorder="1" applyAlignment="1">
      <alignment horizontal="center" vertical="center" wrapText="1"/>
      <protection/>
    </xf>
    <xf numFmtId="0" fontId="51" fillId="30" borderId="12" xfId="66" applyFont="1" applyFill="1" applyBorder="1" applyAlignment="1">
      <alignment horizontal="center" vertical="center" wrapText="1"/>
      <protection/>
    </xf>
    <xf numFmtId="49" fontId="2" fillId="30" borderId="12" xfId="66" applyNumberFormat="1" applyFont="1" applyFill="1" applyBorder="1" applyAlignment="1">
      <alignment horizontal="center" vertical="center" wrapText="1"/>
      <protection/>
    </xf>
    <xf numFmtId="0" fontId="2" fillId="30" borderId="12" xfId="66" applyFont="1" applyFill="1" applyBorder="1" applyAlignment="1">
      <alignment horizontal="center" vertical="center" wrapText="1"/>
      <protection/>
    </xf>
    <xf numFmtId="0" fontId="0" fillId="30" borderId="0" xfId="0" applyFont="1" applyFill="1" applyAlignment="1">
      <alignment/>
    </xf>
    <xf numFmtId="0" fontId="2" fillId="31" borderId="12" xfId="0" applyFont="1" applyFill="1" applyBorder="1" applyAlignment="1">
      <alignment horizontal="center" vertical="center"/>
    </xf>
    <xf numFmtId="180" fontId="2" fillId="31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justify" vertical="center" wrapText="1"/>
    </xf>
    <xf numFmtId="0" fontId="2" fillId="32" borderId="12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80" fontId="2" fillId="32" borderId="12" xfId="0" applyNumberFormat="1" applyFont="1" applyFill="1" applyBorder="1" applyAlignment="1">
      <alignment horizontal="center" vertical="center" wrapText="1"/>
    </xf>
    <xf numFmtId="0" fontId="63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80" fontId="3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left" vertical="top" wrapText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center" vertical="center"/>
    </xf>
    <xf numFmtId="188" fontId="3" fillId="30" borderId="12" xfId="66" applyNumberFormat="1" applyFont="1" applyFill="1" applyBorder="1" applyAlignment="1" applyProtection="1">
      <alignment horizontal="center" vertical="center"/>
      <protection hidden="1"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187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51" fillId="30" borderId="12" xfId="0" applyFont="1" applyFill="1" applyBorder="1" applyAlignment="1">
      <alignment horizontal="left" vertical="top" wrapText="1"/>
    </xf>
    <xf numFmtId="188" fontId="51" fillId="30" borderId="12" xfId="66" applyNumberFormat="1" applyFont="1" applyFill="1" applyBorder="1" applyAlignment="1" applyProtection="1">
      <alignment horizontal="center" vertical="center"/>
      <protection hidden="1"/>
    </xf>
    <xf numFmtId="49" fontId="51" fillId="30" borderId="12" xfId="66" applyNumberFormat="1" applyFont="1" applyFill="1" applyBorder="1" applyAlignment="1" applyProtection="1">
      <alignment horizontal="center" vertical="center"/>
      <protection hidden="1"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187" fontId="51" fillId="30" borderId="12" xfId="66" applyNumberFormat="1" applyFont="1" applyFill="1" applyBorder="1" applyAlignment="1" applyProtection="1">
      <alignment horizontal="center" vertical="center"/>
      <protection hidden="1"/>
    </xf>
    <xf numFmtId="187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1" borderId="12" xfId="0" applyFont="1" applyFill="1" applyBorder="1" applyAlignment="1">
      <alignment horizontal="left" vertical="center" wrapText="1"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187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39" fillId="30" borderId="12" xfId="76" applyFont="1" applyFill="1" applyBorder="1" applyAlignment="1">
      <alignment horizontal="center" vertical="center" wrapText="1"/>
      <protection/>
    </xf>
    <xf numFmtId="0" fontId="39" fillId="30" borderId="12" xfId="76" applyFont="1" applyFill="1" applyBorder="1" applyAlignment="1">
      <alignment horizontal="left" vertical="top" wrapText="1"/>
      <protection/>
    </xf>
    <xf numFmtId="180" fontId="4" fillId="30" borderId="12" xfId="76" applyNumberFormat="1" applyFont="1" applyFill="1" applyBorder="1" applyAlignment="1">
      <alignment horizontal="right" vertical="center" wrapText="1"/>
      <protection/>
    </xf>
    <xf numFmtId="0" fontId="4" fillId="30" borderId="12" xfId="76" applyFont="1" applyFill="1" applyBorder="1" applyAlignment="1">
      <alignment horizontal="center" vertical="center" wrapText="1"/>
      <protection/>
    </xf>
    <xf numFmtId="0" fontId="4" fillId="30" borderId="12" xfId="76" applyFont="1" applyFill="1" applyBorder="1" applyAlignment="1">
      <alignment vertical="top" wrapText="1"/>
      <protection/>
    </xf>
    <xf numFmtId="180" fontId="4" fillId="30" borderId="12" xfId="76" applyNumberFormat="1" applyFont="1" applyFill="1" applyBorder="1" applyAlignment="1">
      <alignment horizontal="right" vertical="center"/>
      <protection/>
    </xf>
    <xf numFmtId="180" fontId="4" fillId="30" borderId="12" xfId="0" applyNumberFormat="1" applyFont="1" applyFill="1" applyBorder="1" applyAlignment="1">
      <alignment horizontal="right" vertical="center"/>
    </xf>
    <xf numFmtId="0" fontId="39" fillId="30" borderId="12" xfId="76" applyFont="1" applyFill="1" applyBorder="1" applyAlignment="1">
      <alignment horizontal="center" vertical="top" wrapText="1"/>
      <protection/>
    </xf>
    <xf numFmtId="0" fontId="40" fillId="30" borderId="12" xfId="76" applyFont="1" applyFill="1" applyBorder="1" applyAlignment="1">
      <alignment horizontal="left" vertical="top" wrapText="1"/>
      <protection/>
    </xf>
    <xf numFmtId="180" fontId="39" fillId="30" borderId="12" xfId="76" applyNumberFormat="1" applyFont="1" applyFill="1" applyBorder="1" applyAlignment="1">
      <alignment horizontal="right" vertical="center" wrapText="1"/>
      <protection/>
    </xf>
    <xf numFmtId="0" fontId="3" fillId="30" borderId="12" xfId="0" applyFont="1" applyFill="1" applyBorder="1" applyAlignment="1">
      <alignment horizontal="left" wrapText="1"/>
    </xf>
    <xf numFmtId="0" fontId="2" fillId="30" borderId="12" xfId="0" applyFont="1" applyFill="1" applyBorder="1" applyAlignment="1">
      <alignment horizontal="justify" vertical="top" wrapText="1"/>
    </xf>
    <xf numFmtId="0" fontId="2" fillId="30" borderId="12" xfId="0" applyFont="1" applyFill="1" applyBorder="1" applyAlignment="1">
      <alignment horizontal="left" wrapText="1"/>
    </xf>
    <xf numFmtId="0" fontId="28" fillId="30" borderId="12" xfId="0" applyFont="1" applyFill="1" applyBorder="1" applyAlignment="1">
      <alignment/>
    </xf>
    <xf numFmtId="0" fontId="2" fillId="30" borderId="12" xfId="66" applyFont="1" applyFill="1" applyBorder="1" applyAlignment="1">
      <alignment horizontal="left" vertical="top" wrapText="1"/>
      <protection/>
    </xf>
    <xf numFmtId="0" fontId="3" fillId="30" borderId="12" xfId="0" applyFont="1" applyFill="1" applyBorder="1" applyAlignment="1">
      <alignment vertical="top" wrapText="1"/>
    </xf>
    <xf numFmtId="0" fontId="2" fillId="30" borderId="12" xfId="0" applyFont="1" applyFill="1" applyBorder="1" applyAlignment="1">
      <alignment vertical="top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left" wrapText="1"/>
    </xf>
    <xf numFmtId="0" fontId="2" fillId="30" borderId="0" xfId="0" applyFont="1" applyFill="1" applyBorder="1" applyAlignment="1">
      <alignment horizontal="center" vertical="center" wrapText="1"/>
    </xf>
    <xf numFmtId="181" fontId="3" fillId="30" borderId="0" xfId="0" applyNumberFormat="1" applyFont="1" applyFill="1" applyBorder="1" applyAlignment="1">
      <alignment horizontal="right" vertical="center" wrapText="1"/>
    </xf>
    <xf numFmtId="0" fontId="28" fillId="30" borderId="0" xfId="0" applyFont="1" applyFill="1" applyAlignment="1">
      <alignment/>
    </xf>
    <xf numFmtId="0" fontId="28" fillId="30" borderId="0" xfId="0" applyFont="1" applyFill="1" applyAlignment="1">
      <alignment horizontal="right"/>
    </xf>
    <xf numFmtId="0" fontId="3" fillId="0" borderId="12" xfId="0" applyFont="1" applyBorder="1" applyAlignment="1">
      <alignment horizontal="left" wrapText="1"/>
    </xf>
    <xf numFmtId="0" fontId="47" fillId="30" borderId="12" xfId="72" applyFont="1" applyFill="1" applyBorder="1" applyAlignment="1">
      <alignment horizontal="left" wrapText="1"/>
      <protection/>
    </xf>
    <xf numFmtId="49" fontId="47" fillId="30" borderId="12" xfId="72" applyNumberFormat="1" applyFont="1" applyFill="1" applyBorder="1" applyAlignment="1">
      <alignment horizontal="center" vertical="center" wrapText="1"/>
      <protection/>
    </xf>
    <xf numFmtId="49" fontId="3" fillId="30" borderId="12" xfId="0" applyNumberFormat="1" applyFont="1" applyFill="1" applyBorder="1" applyAlignment="1">
      <alignment horizontal="center" vertical="center" wrapText="1"/>
    </xf>
    <xf numFmtId="0" fontId="3" fillId="30" borderId="12" xfId="68" applyNumberFormat="1" applyFont="1" applyFill="1" applyBorder="1" applyAlignment="1" applyProtection="1">
      <alignment horizontal="left" vertical="center" wrapText="1"/>
      <protection hidden="1"/>
    </xf>
    <xf numFmtId="49" fontId="3" fillId="30" borderId="12" xfId="68" applyNumberFormat="1" applyFont="1" applyFill="1" applyBorder="1" applyAlignment="1" applyProtection="1">
      <alignment horizontal="center" vertical="center" wrapText="1"/>
      <protection hidden="1"/>
    </xf>
    <xf numFmtId="0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51" fillId="30" borderId="12" xfId="66" applyNumberFormat="1" applyFont="1" applyFill="1" applyBorder="1" applyAlignment="1" applyProtection="1">
      <alignment horizontal="center" vertical="center"/>
      <protection hidden="1"/>
    </xf>
    <xf numFmtId="180" fontId="51" fillId="30" borderId="12" xfId="0" applyNumberFormat="1" applyFont="1" applyFill="1" applyBorder="1" applyAlignment="1">
      <alignment horizontal="center" vertical="center" wrapText="1"/>
    </xf>
    <xf numFmtId="0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51" fillId="30" borderId="12" xfId="0" applyFont="1" applyFill="1" applyBorder="1" applyAlignment="1">
      <alignment horizontal="justify" vertical="center" wrapText="1"/>
    </xf>
    <xf numFmtId="0" fontId="3" fillId="30" borderId="12" xfId="0" applyFont="1" applyFill="1" applyBorder="1" applyAlignment="1">
      <alignment horizontal="left" vertical="center" wrapText="1"/>
    </xf>
    <xf numFmtId="188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51" fillId="30" borderId="12" xfId="0" applyFont="1" applyFill="1" applyBorder="1" applyAlignment="1">
      <alignment vertical="center" wrapText="1"/>
    </xf>
    <xf numFmtId="49" fontId="3" fillId="30" borderId="12" xfId="66" applyNumberFormat="1" applyFont="1" applyFill="1" applyBorder="1" applyAlignment="1">
      <alignment horizontal="center" vertical="center" wrapText="1"/>
      <protection/>
    </xf>
    <xf numFmtId="0" fontId="3" fillId="30" borderId="12" xfId="66" applyFont="1" applyFill="1" applyBorder="1" applyAlignment="1">
      <alignment horizontal="center" vertical="center" wrapText="1"/>
      <protection/>
    </xf>
    <xf numFmtId="49" fontId="3" fillId="30" borderId="12" xfId="0" applyNumberFormat="1" applyFont="1" applyFill="1" applyBorder="1" applyAlignment="1">
      <alignment horizontal="left" vertical="center" wrapText="1"/>
    </xf>
    <xf numFmtId="0" fontId="27" fillId="30" borderId="0" xfId="0" applyFont="1" applyFill="1" applyAlignment="1">
      <alignment/>
    </xf>
    <xf numFmtId="0" fontId="57" fillId="30" borderId="0" xfId="0" applyFont="1" applyFill="1" applyAlignment="1">
      <alignment/>
    </xf>
    <xf numFmtId="0" fontId="27" fillId="30" borderId="0" xfId="0" applyFont="1" applyFill="1" applyAlignment="1">
      <alignment horizontal="left"/>
    </xf>
    <xf numFmtId="0" fontId="58" fillId="30" borderId="0" xfId="0" applyFont="1" applyFill="1" applyAlignment="1">
      <alignment horizontal="left"/>
    </xf>
    <xf numFmtId="0" fontId="74" fillId="30" borderId="0" xfId="0" applyFont="1" applyFill="1" applyAlignment="1">
      <alignment horizontal="left"/>
    </xf>
    <xf numFmtId="0" fontId="75" fillId="30" borderId="0" xfId="0" applyFont="1" applyFill="1" applyAlignment="1">
      <alignment horizontal="left"/>
    </xf>
    <xf numFmtId="49" fontId="3" fillId="30" borderId="0" xfId="0" applyNumberFormat="1" applyFont="1" applyFill="1" applyBorder="1" applyAlignment="1">
      <alignment horizontal="left" wrapText="1"/>
    </xf>
    <xf numFmtId="0" fontId="3" fillId="30" borderId="0" xfId="0" applyFont="1" applyFill="1" applyBorder="1" applyAlignment="1">
      <alignment horizontal="center" vertical="center" wrapText="1"/>
    </xf>
    <xf numFmtId="188" fontId="2" fillId="32" borderId="12" xfId="66" applyNumberFormat="1" applyFont="1" applyFill="1" applyBorder="1" applyAlignment="1" applyProtection="1">
      <alignment horizontal="center" vertical="center"/>
      <protection hidden="1"/>
    </xf>
    <xf numFmtId="49" fontId="2" fillId="32" borderId="12" xfId="66" applyNumberFormat="1" applyFont="1" applyFill="1" applyBorder="1" applyAlignment="1" applyProtection="1">
      <alignment horizontal="center" vertical="center"/>
      <protection hidden="1"/>
    </xf>
    <xf numFmtId="0" fontId="31" fillId="32" borderId="0" xfId="0" applyFont="1" applyFill="1" applyAlignment="1">
      <alignment/>
    </xf>
    <xf numFmtId="0" fontId="2" fillId="32" borderId="12" xfId="0" applyFont="1" applyFill="1" applyBorder="1" applyAlignment="1">
      <alignment horizontal="left" vertical="top" wrapText="1"/>
    </xf>
    <xf numFmtId="187" fontId="2" fillId="32" borderId="12" xfId="66" applyNumberFormat="1" applyFont="1" applyFill="1" applyBorder="1" applyAlignment="1" applyProtection="1">
      <alignment horizontal="center" vertical="center"/>
      <protection hidden="1"/>
    </xf>
    <xf numFmtId="0" fontId="33" fillId="30" borderId="0" xfId="0" applyFont="1" applyFill="1" applyAlignment="1">
      <alignment/>
    </xf>
    <xf numFmtId="0" fontId="64" fillId="30" borderId="0" xfId="0" applyFont="1" applyFill="1" applyAlignment="1">
      <alignment horizontal="left"/>
    </xf>
    <xf numFmtId="0" fontId="5" fillId="30" borderId="0" xfId="0" applyFont="1" applyFill="1" applyAlignment="1">
      <alignment/>
    </xf>
    <xf numFmtId="0" fontId="2" fillId="30" borderId="12" xfId="66" applyFont="1" applyFill="1" applyBorder="1" applyAlignment="1">
      <alignment horizontal="center" vertical="center"/>
      <protection/>
    </xf>
    <xf numFmtId="0" fontId="51" fillId="31" borderId="12" xfId="0" applyFont="1" applyFill="1" applyBorder="1" applyAlignment="1">
      <alignment vertical="center" wrapText="1"/>
    </xf>
    <xf numFmtId="49" fontId="51" fillId="31" borderId="12" xfId="0" applyNumberFormat="1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180" fontId="51" fillId="31" borderId="12" xfId="0" applyNumberFormat="1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vertical="center" wrapText="1"/>
    </xf>
    <xf numFmtId="0" fontId="51" fillId="32" borderId="12" xfId="0" applyFont="1" applyFill="1" applyBorder="1" applyAlignment="1">
      <alignment horizontal="center" vertical="center"/>
    </xf>
    <xf numFmtId="49" fontId="51" fillId="32" borderId="12" xfId="0" applyNumberFormat="1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188" fontId="2" fillId="30" borderId="12" xfId="66" applyNumberFormat="1" applyFont="1" applyFill="1" applyBorder="1" applyAlignment="1" applyProtection="1">
      <alignment horizontal="center"/>
      <protection hidden="1"/>
    </xf>
    <xf numFmtId="188" fontId="51" fillId="31" borderId="12" xfId="66" applyNumberFormat="1" applyFont="1" applyFill="1" applyBorder="1" applyAlignment="1" applyProtection="1">
      <alignment horizontal="center" vertical="center"/>
      <protection hidden="1"/>
    </xf>
    <xf numFmtId="0" fontId="57" fillId="31" borderId="0" xfId="0" applyFont="1" applyFill="1" applyAlignment="1">
      <alignment/>
    </xf>
    <xf numFmtId="0" fontId="28" fillId="31" borderId="0" xfId="0" applyFont="1" applyFill="1" applyAlignment="1">
      <alignment/>
    </xf>
    <xf numFmtId="0" fontId="3" fillId="31" borderId="12" xfId="0" applyFont="1" applyFill="1" applyBorder="1" applyAlignment="1">
      <alignment horizontal="left" vertical="top" wrapText="1"/>
    </xf>
    <xf numFmtId="49" fontId="3" fillId="31" borderId="12" xfId="0" applyNumberFormat="1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49" fontId="3" fillId="31" borderId="12" xfId="66" applyNumberFormat="1" applyFont="1" applyFill="1" applyBorder="1" applyAlignment="1" applyProtection="1">
      <alignment horizontal="center" vertical="center"/>
      <protection hidden="1"/>
    </xf>
    <xf numFmtId="180" fontId="3" fillId="31" borderId="12" xfId="0" applyNumberFormat="1" applyFont="1" applyFill="1" applyBorder="1" applyAlignment="1">
      <alignment horizontal="center" vertical="center" wrapText="1"/>
    </xf>
    <xf numFmtId="0" fontId="27" fillId="31" borderId="0" xfId="0" applyFont="1" applyFill="1" applyAlignment="1">
      <alignment/>
    </xf>
    <xf numFmtId="0" fontId="51" fillId="31" borderId="12" xfId="0" applyNumberFormat="1" applyFont="1" applyFill="1" applyBorder="1" applyAlignment="1">
      <alignment horizontal="left" vertical="center" wrapText="1"/>
    </xf>
    <xf numFmtId="49" fontId="51" fillId="31" borderId="12" xfId="66" applyNumberFormat="1" applyFont="1" applyFill="1" applyBorder="1" applyAlignment="1" applyProtection="1">
      <alignment horizontal="center" vertical="center"/>
      <protection hidden="1"/>
    </xf>
    <xf numFmtId="0" fontId="2" fillId="31" borderId="12" xfId="0" applyFont="1" applyFill="1" applyBorder="1" applyAlignment="1">
      <alignment horizontal="left" vertical="top" wrapText="1"/>
    </xf>
    <xf numFmtId="0" fontId="51" fillId="31" borderId="12" xfId="0" applyFont="1" applyFill="1" applyBorder="1" applyAlignment="1">
      <alignment horizontal="left" vertical="center" wrapText="1"/>
    </xf>
    <xf numFmtId="0" fontId="3" fillId="31" borderId="12" xfId="0" applyFont="1" applyFill="1" applyBorder="1" applyAlignment="1">
      <alignment horizontal="left" vertical="center" wrapText="1"/>
    </xf>
    <xf numFmtId="49" fontId="3" fillId="31" borderId="12" xfId="66" applyNumberFormat="1" applyFont="1" applyFill="1" applyBorder="1" applyAlignment="1">
      <alignment horizontal="center" vertical="center" wrapText="1"/>
      <protection/>
    </xf>
    <xf numFmtId="0" fontId="3" fillId="31" borderId="12" xfId="66" applyFont="1" applyFill="1" applyBorder="1" applyAlignment="1">
      <alignment horizontal="center" vertical="center" wrapText="1"/>
      <protection/>
    </xf>
    <xf numFmtId="188" fontId="3" fillId="31" borderId="12" xfId="66" applyNumberFormat="1" applyFont="1" applyFill="1" applyBorder="1" applyAlignment="1" applyProtection="1">
      <alignment horizontal="center" vertical="center"/>
      <protection hidden="1"/>
    </xf>
    <xf numFmtId="49" fontId="51" fillId="31" borderId="12" xfId="66" applyNumberFormat="1" applyFont="1" applyFill="1" applyBorder="1" applyAlignment="1">
      <alignment horizontal="center" vertical="center" wrapText="1"/>
      <protection/>
    </xf>
    <xf numFmtId="0" fontId="51" fillId="31" borderId="12" xfId="66" applyFont="1" applyFill="1" applyBorder="1" applyAlignment="1">
      <alignment horizontal="center" vertical="center" wrapText="1"/>
      <protection/>
    </xf>
    <xf numFmtId="49" fontId="2" fillId="31" borderId="12" xfId="66" applyNumberFormat="1" applyFont="1" applyFill="1" applyBorder="1" applyAlignment="1">
      <alignment horizontal="center" vertical="center" wrapText="1"/>
      <protection/>
    </xf>
    <xf numFmtId="0" fontId="2" fillId="31" borderId="12" xfId="66" applyFont="1" applyFill="1" applyBorder="1" applyAlignment="1">
      <alignment horizontal="center" vertical="center" wrapText="1"/>
      <protection/>
    </xf>
    <xf numFmtId="180" fontId="3" fillId="0" borderId="12" xfId="66" applyNumberFormat="1" applyFont="1" applyBorder="1" applyAlignment="1">
      <alignment horizontal="center" vertical="center"/>
      <protection/>
    </xf>
    <xf numFmtId="0" fontId="3" fillId="0" borderId="12" xfId="66" applyFont="1" applyBorder="1" applyAlignment="1">
      <alignment vertical="center" wrapText="1"/>
      <protection/>
    </xf>
    <xf numFmtId="0" fontId="3" fillId="30" borderId="12" xfId="66" applyFont="1" applyFill="1" applyBorder="1" applyAlignment="1">
      <alignment horizontal="left" vertical="top" wrapText="1"/>
      <protection/>
    </xf>
    <xf numFmtId="0" fontId="2" fillId="31" borderId="12" xfId="0" applyFont="1" applyFill="1" applyBorder="1" applyAlignment="1">
      <alignment horizontal="left" wrapText="1"/>
    </xf>
    <xf numFmtId="0" fontId="64" fillId="31" borderId="0" xfId="0" applyFont="1" applyFill="1" applyAlignment="1">
      <alignment horizontal="left"/>
    </xf>
    <xf numFmtId="0" fontId="0" fillId="31" borderId="0" xfId="0" applyFill="1" applyAlignment="1">
      <alignment/>
    </xf>
    <xf numFmtId="0" fontId="65" fillId="30" borderId="0" xfId="0" applyFont="1" applyFill="1" applyAlignment="1">
      <alignment horizontal="left"/>
    </xf>
    <xf numFmtId="0" fontId="55" fillId="30" borderId="0" xfId="0" applyFont="1" applyFill="1" applyAlignment="1">
      <alignment/>
    </xf>
    <xf numFmtId="181" fontId="70" fillId="0" borderId="12" xfId="72" applyNumberFormat="1" applyFont="1" applyBorder="1" applyAlignment="1">
      <alignment horizontal="center" vertical="center" wrapText="1"/>
      <protection/>
    </xf>
    <xf numFmtId="0" fontId="77" fillId="0" borderId="12" xfId="72" applyBorder="1">
      <alignment/>
      <protection/>
    </xf>
    <xf numFmtId="180" fontId="2" fillId="28" borderId="17" xfId="66" applyNumberFormat="1" applyFont="1" applyFill="1" applyBorder="1" applyAlignment="1">
      <alignment horizontal="center" vertical="center" wrapText="1"/>
      <protection/>
    </xf>
    <xf numFmtId="0" fontId="2" fillId="28" borderId="12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181" fontId="42" fillId="0" borderId="0" xfId="76" applyNumberFormat="1" applyFont="1" applyFill="1">
      <alignment/>
      <protection/>
    </xf>
    <xf numFmtId="0" fontId="42" fillId="0" borderId="0" xfId="76" applyFont="1">
      <alignment/>
      <protection/>
    </xf>
    <xf numFmtId="0" fontId="4" fillId="28" borderId="0" xfId="0" applyFont="1" applyFill="1" applyAlignment="1">
      <alignment vertical="center"/>
    </xf>
    <xf numFmtId="0" fontId="2" fillId="31" borderId="12" xfId="66" applyFont="1" applyFill="1" applyBorder="1" applyAlignment="1">
      <alignment horizontal="left" vertical="top" wrapText="1"/>
      <protection/>
    </xf>
    <xf numFmtId="0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31" fillId="30" borderId="0" xfId="0" applyFont="1" applyFill="1" applyAlignment="1">
      <alignment/>
    </xf>
    <xf numFmtId="0" fontId="69" fillId="0" borderId="14" xfId="72" applyFont="1" applyBorder="1" applyAlignment="1">
      <alignment horizontal="center" vertical="center" wrapText="1"/>
      <protection/>
    </xf>
    <xf numFmtId="181" fontId="69" fillId="0" borderId="12" xfId="72" applyNumberFormat="1" applyFont="1" applyBorder="1" applyAlignment="1">
      <alignment horizontal="center" vertical="center" wrapText="1"/>
      <protection/>
    </xf>
    <xf numFmtId="0" fontId="3" fillId="32" borderId="12" xfId="72" applyFont="1" applyFill="1" applyBorder="1" applyAlignment="1">
      <alignment horizontal="left" vertical="top" wrapText="1"/>
      <protection/>
    </xf>
    <xf numFmtId="0" fontId="3" fillId="32" borderId="12" xfId="0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2" xfId="66" applyNumberFormat="1" applyFont="1" applyFill="1" applyBorder="1" applyAlignment="1" applyProtection="1">
      <alignment horizontal="center" vertical="center"/>
      <protection hidden="1"/>
    </xf>
    <xf numFmtId="180" fontId="3" fillId="32" borderId="12" xfId="0" applyNumberFormat="1" applyFont="1" applyFill="1" applyBorder="1" applyAlignment="1">
      <alignment horizontal="center" vertical="center" wrapText="1"/>
    </xf>
    <xf numFmtId="0" fontId="64" fillId="32" borderId="0" xfId="0" applyFont="1" applyFill="1" applyAlignment="1">
      <alignment horizontal="left"/>
    </xf>
    <xf numFmtId="0" fontId="48" fillId="32" borderId="0" xfId="0" applyFont="1" applyFill="1" applyAlignment="1">
      <alignment/>
    </xf>
    <xf numFmtId="0" fontId="49" fillId="32" borderId="12" xfId="0" applyFont="1" applyFill="1" applyBorder="1" applyAlignment="1">
      <alignment horizontal="left" vertical="top" wrapText="1"/>
    </xf>
    <xf numFmtId="0" fontId="49" fillId="32" borderId="12" xfId="0" applyFont="1" applyFill="1" applyBorder="1" applyAlignment="1">
      <alignment horizontal="center" vertical="center" wrapText="1"/>
    </xf>
    <xf numFmtId="49" fontId="49" fillId="32" borderId="12" xfId="0" applyNumberFormat="1" applyFont="1" applyFill="1" applyBorder="1" applyAlignment="1">
      <alignment horizontal="center" vertical="center" wrapText="1"/>
    </xf>
    <xf numFmtId="49" fontId="49" fillId="32" borderId="12" xfId="66" applyNumberFormat="1" applyFont="1" applyFill="1" applyBorder="1" applyAlignment="1" applyProtection="1">
      <alignment horizontal="center" vertical="center"/>
      <protection hidden="1"/>
    </xf>
    <xf numFmtId="180" fontId="49" fillId="32" borderId="12" xfId="0" applyNumberFormat="1" applyFont="1" applyFill="1" applyBorder="1" applyAlignment="1">
      <alignment horizontal="center" vertical="center" wrapText="1"/>
    </xf>
    <xf numFmtId="0" fontId="65" fillId="32" borderId="0" xfId="0" applyFont="1" applyFill="1" applyAlignment="1">
      <alignment horizontal="left"/>
    </xf>
    <xf numFmtId="0" fontId="50" fillId="32" borderId="0" xfId="0" applyFont="1" applyFill="1" applyAlignment="1">
      <alignment/>
    </xf>
    <xf numFmtId="0" fontId="51" fillId="32" borderId="12" xfId="0" applyFont="1" applyFill="1" applyBorder="1" applyAlignment="1">
      <alignment horizontal="left" vertical="top" wrapText="1"/>
    </xf>
    <xf numFmtId="49" fontId="51" fillId="32" borderId="12" xfId="66" applyNumberFormat="1" applyFont="1" applyFill="1" applyBorder="1" applyAlignment="1" applyProtection="1">
      <alignment horizontal="center" vertical="center"/>
      <protection hidden="1"/>
    </xf>
    <xf numFmtId="180" fontId="51" fillId="32" borderId="12" xfId="0" applyNumberFormat="1" applyFont="1" applyFill="1" applyBorder="1" applyAlignment="1">
      <alignment horizontal="center" vertical="center" wrapText="1"/>
    </xf>
    <xf numFmtId="0" fontId="66" fillId="32" borderId="0" xfId="0" applyFont="1" applyFill="1" applyAlignment="1">
      <alignment horizontal="left"/>
    </xf>
    <xf numFmtId="0" fontId="52" fillId="32" borderId="0" xfId="0" applyFont="1" applyFill="1" applyAlignment="1">
      <alignment/>
    </xf>
    <xf numFmtId="0" fontId="55" fillId="32" borderId="0" xfId="0" applyFont="1" applyFill="1" applyAlignment="1">
      <alignment/>
    </xf>
    <xf numFmtId="0" fontId="2" fillId="28" borderId="14" xfId="66" applyNumberFormat="1" applyFont="1" applyFill="1" applyBorder="1" applyAlignment="1" applyProtection="1">
      <alignment vertical="top" wrapText="1"/>
      <protection hidden="1"/>
    </xf>
    <xf numFmtId="0" fontId="2" fillId="28" borderId="14" xfId="66" applyNumberFormat="1" applyFont="1" applyFill="1" applyBorder="1" applyAlignment="1" applyProtection="1">
      <alignment horizontal="left" vertical="top" wrapText="1"/>
      <protection hidden="1"/>
    </xf>
    <xf numFmtId="0" fontId="2" fillId="23" borderId="12" xfId="66" applyNumberFormat="1" applyFont="1" applyFill="1" applyBorder="1" applyAlignment="1" applyProtection="1">
      <alignment horizontal="left" vertical="top" wrapText="1"/>
      <protection hidden="1"/>
    </xf>
    <xf numFmtId="0" fontId="2" fillId="32" borderId="12" xfId="66" applyFont="1" applyFill="1" applyBorder="1" applyAlignment="1">
      <alignment horizontal="center" vertical="center"/>
      <protection/>
    </xf>
    <xf numFmtId="0" fontId="70" fillId="0" borderId="18" xfId="0" applyFont="1" applyBorder="1" applyAlignment="1">
      <alignment horizontal="left" vertical="top" wrapText="1"/>
    </xf>
    <xf numFmtId="0" fontId="42" fillId="0" borderId="0" xfId="77" applyFont="1" applyFill="1" applyAlignment="1">
      <alignment horizontal="left"/>
      <protection/>
    </xf>
    <xf numFmtId="0" fontId="42" fillId="0" borderId="0" xfId="77" applyFont="1" applyFill="1" applyAlignment="1">
      <alignment/>
      <protection/>
    </xf>
    <xf numFmtId="0" fontId="0" fillId="0" borderId="0" xfId="0" applyAlignment="1">
      <alignment/>
    </xf>
    <xf numFmtId="0" fontId="39" fillId="0" borderId="14" xfId="76" applyFont="1" applyFill="1" applyBorder="1" applyAlignment="1">
      <alignment horizontal="center" vertical="top" wrapText="1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39" fillId="0" borderId="20" xfId="76" applyFont="1" applyFill="1" applyBorder="1" applyAlignment="1">
      <alignment horizontal="center" vertical="top" wrapText="1"/>
      <protection/>
    </xf>
    <xf numFmtId="0" fontId="39" fillId="0" borderId="21" xfId="76" applyFont="1" applyFill="1" applyBorder="1" applyAlignment="1">
      <alignment horizontal="center" vertical="top" wrapText="1"/>
      <protection/>
    </xf>
    <xf numFmtId="0" fontId="39" fillId="0" borderId="0" xfId="76" applyFont="1" applyAlignment="1">
      <alignment horizontal="center"/>
      <protection/>
    </xf>
    <xf numFmtId="0" fontId="42" fillId="28" borderId="0" xfId="77" applyFont="1" applyFill="1" applyAlignment="1">
      <alignment horizontal="left"/>
      <protection/>
    </xf>
    <xf numFmtId="0" fontId="42" fillId="28" borderId="0" xfId="77" applyFont="1" applyFill="1" applyAlignment="1">
      <alignment/>
      <protection/>
    </xf>
    <xf numFmtId="0" fontId="0" fillId="28" borderId="0" xfId="0" applyFill="1" applyAlignment="1">
      <alignment/>
    </xf>
    <xf numFmtId="180" fontId="39" fillId="28" borderId="14" xfId="77" applyNumberFormat="1" applyFont="1" applyFill="1" applyBorder="1" applyAlignment="1">
      <alignment horizontal="center" vertical="center" wrapText="1"/>
      <protection/>
    </xf>
    <xf numFmtId="0" fontId="42" fillId="28" borderId="19" xfId="0" applyFont="1" applyFill="1" applyBorder="1" applyAlignment="1">
      <alignment/>
    </xf>
    <xf numFmtId="0" fontId="39" fillId="28" borderId="20" xfId="77" applyFont="1" applyFill="1" applyBorder="1" applyAlignment="1">
      <alignment horizontal="center" vertical="center" wrapText="1"/>
      <protection/>
    </xf>
    <xf numFmtId="0" fontId="39" fillId="28" borderId="21" xfId="77" applyFont="1" applyFill="1" applyBorder="1" applyAlignment="1">
      <alignment horizontal="center" vertical="center" wrapText="1"/>
      <protection/>
    </xf>
    <xf numFmtId="0" fontId="39" fillId="28" borderId="0" xfId="75" applyNumberFormat="1" applyFont="1" applyFill="1" applyBorder="1" applyAlignment="1" applyProtection="1">
      <alignment horizontal="center" wrapText="1"/>
      <protection hidden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center" vertical="center" wrapText="1"/>
    </xf>
    <xf numFmtId="180" fontId="39" fillId="0" borderId="14" xfId="77" applyNumberFormat="1" applyFont="1" applyFill="1" applyBorder="1" applyAlignment="1">
      <alignment horizontal="center" vertical="center" wrapText="1"/>
      <protection/>
    </xf>
    <xf numFmtId="0" fontId="42" fillId="0" borderId="19" xfId="0" applyFont="1" applyBorder="1" applyAlignment="1">
      <alignment/>
    </xf>
    <xf numFmtId="0" fontId="42" fillId="0" borderId="17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66" applyNumberFormat="1" applyFont="1" applyFill="1" applyAlignment="1" applyProtection="1">
      <alignment horizontal="center" vertical="center" wrapText="1"/>
      <protection hidden="1"/>
    </xf>
    <xf numFmtId="0" fontId="30" fillId="0" borderId="0" xfId="0" applyFont="1" applyFill="1" applyAlignment="1">
      <alignment/>
    </xf>
    <xf numFmtId="0" fontId="2" fillId="0" borderId="20" xfId="66" applyNumberFormat="1" applyFont="1" applyFill="1" applyBorder="1" applyAlignment="1" applyProtection="1">
      <alignment horizontal="center" vertical="top" wrapText="1"/>
      <protection hidden="1"/>
    </xf>
    <xf numFmtId="0" fontId="2" fillId="0" borderId="21" xfId="66" applyNumberFormat="1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66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3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4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5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6" xfId="66" applyNumberFormat="1" applyFont="1" applyFill="1" applyBorder="1" applyAlignment="1" applyProtection="1">
      <alignment horizontal="center" vertical="center" wrapText="1"/>
      <protection hidden="1"/>
    </xf>
    <xf numFmtId="0" fontId="42" fillId="0" borderId="19" xfId="0" applyFont="1" applyFill="1" applyBorder="1" applyAlignment="1">
      <alignment/>
    </xf>
    <xf numFmtId="0" fontId="42" fillId="0" borderId="17" xfId="0" applyFont="1" applyFill="1" applyBorder="1" applyAlignment="1">
      <alignment/>
    </xf>
    <xf numFmtId="49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4" fillId="28" borderId="12" xfId="72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49" fontId="46" fillId="28" borderId="0" xfId="72" applyNumberFormat="1" applyFont="1" applyFill="1" applyAlignment="1">
      <alignment horizontal="center" vertical="center"/>
      <protection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2" fillId="28" borderId="14" xfId="0" applyFont="1" applyFill="1" applyBorder="1" applyAlignment="1">
      <alignment horizontal="center" vertical="center" wrapText="1"/>
    </xf>
    <xf numFmtId="0" fontId="2" fillId="28" borderId="19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39" fillId="28" borderId="12" xfId="0" applyFont="1" applyFill="1" applyBorder="1" applyAlignment="1">
      <alignment horizontal="center" vertical="center" wrapText="1"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0" fontId="4" fillId="28" borderId="24" xfId="72" applyFont="1" applyFill="1" applyBorder="1" applyAlignment="1">
      <alignment horizontal="center" vertical="center" wrapText="1"/>
      <protection/>
    </xf>
    <xf numFmtId="0" fontId="4" fillId="28" borderId="25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6" xfId="72" applyFont="1" applyFill="1" applyBorder="1" applyAlignment="1">
      <alignment horizontal="center" vertical="center" wrapText="1"/>
      <protection/>
    </xf>
    <xf numFmtId="180" fontId="39" fillId="28" borderId="12" xfId="77" applyNumberFormat="1" applyFont="1" applyFill="1" applyBorder="1" applyAlignment="1">
      <alignment horizontal="center" vertical="center" wrapText="1"/>
      <protection/>
    </xf>
    <xf numFmtId="0" fontId="4" fillId="28" borderId="12" xfId="0" applyFont="1" applyFill="1" applyBorder="1" applyAlignment="1">
      <alignment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0" fillId="28" borderId="13" xfId="0" applyFill="1" applyBorder="1" applyAlignment="1">
      <alignment/>
    </xf>
    <xf numFmtId="0" fontId="69" fillId="0" borderId="0" xfId="72" applyFont="1" applyAlignment="1">
      <alignment horizontal="center" vertical="center" wrapText="1"/>
      <protection/>
    </xf>
    <xf numFmtId="0" fontId="70" fillId="0" borderId="0" xfId="72" applyFont="1" applyAlignment="1">
      <alignment wrapText="1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1" fontId="3" fillId="0" borderId="14" xfId="66" applyNumberFormat="1" applyFont="1" applyFill="1" applyBorder="1" applyAlignment="1" applyProtection="1">
      <alignment horizontal="center" vertical="center"/>
      <protection hidden="1"/>
    </xf>
    <xf numFmtId="1" fontId="3" fillId="0" borderId="17" xfId="66" applyNumberFormat="1" applyFont="1" applyFill="1" applyBorder="1" applyAlignment="1" applyProtection="1">
      <alignment horizontal="center" vertical="center"/>
      <protection hidden="1"/>
    </xf>
    <xf numFmtId="0" fontId="3" fillId="0" borderId="14" xfId="66" applyFont="1" applyFill="1" applyBorder="1" applyAlignment="1">
      <alignment horizontal="center" vertical="center" wrapText="1"/>
      <protection/>
    </xf>
    <xf numFmtId="0" fontId="3" fillId="0" borderId="19" xfId="66" applyFont="1" applyFill="1" applyBorder="1" applyAlignment="1">
      <alignment horizontal="center" vertical="center" wrapText="1"/>
      <protection/>
    </xf>
    <xf numFmtId="0" fontId="3" fillId="0" borderId="17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4" fillId="0" borderId="0" xfId="75" applyFont="1" applyAlignment="1">
      <alignment horizontal="left" vertical="top"/>
      <protection/>
    </xf>
    <xf numFmtId="0" fontId="42" fillId="0" borderId="0" xfId="67" applyFont="1" applyFill="1" applyAlignment="1">
      <alignment/>
      <protection/>
    </xf>
    <xf numFmtId="0" fontId="42" fillId="0" borderId="0" xfId="75" applyFont="1" applyBorder="1" applyAlignment="1">
      <alignment horizontal="right"/>
      <protection/>
    </xf>
    <xf numFmtId="0" fontId="42" fillId="0" borderId="0" xfId="75" applyFont="1" applyBorder="1" applyAlignment="1">
      <alignment horizontal="left"/>
      <protection/>
    </xf>
    <xf numFmtId="0" fontId="42" fillId="0" borderId="0" xfId="75" applyFont="1" applyBorder="1">
      <alignment/>
      <protection/>
    </xf>
    <xf numFmtId="0" fontId="59" fillId="0" borderId="0" xfId="75" applyFont="1" applyBorder="1">
      <alignment/>
      <protection/>
    </xf>
    <xf numFmtId="0" fontId="42" fillId="0" borderId="0" xfId="67" applyNumberFormat="1" applyFont="1" applyFill="1" applyAlignment="1" applyProtection="1">
      <alignment vertical="center" wrapText="1"/>
      <protection hidden="1"/>
    </xf>
    <xf numFmtId="0" fontId="13" fillId="0" borderId="0" xfId="73">
      <alignment/>
      <protection/>
    </xf>
    <xf numFmtId="0" fontId="13" fillId="0" borderId="0" xfId="73" applyAlignment="1">
      <alignment horizontal="right"/>
      <protection/>
    </xf>
    <xf numFmtId="0" fontId="13" fillId="0" borderId="0" xfId="73" applyAlignment="1">
      <alignment/>
      <protection/>
    </xf>
    <xf numFmtId="181" fontId="42" fillId="0" borderId="0" xfId="76" applyNumberFormat="1" applyFont="1" applyFill="1" applyAlignment="1">
      <alignment horizontal="right"/>
      <protection/>
    </xf>
    <xf numFmtId="0" fontId="4" fillId="0" borderId="0" xfId="75" applyFont="1" applyFill="1" applyBorder="1" applyAlignment="1">
      <alignment horizontal="right" vertical="top"/>
      <protection/>
    </xf>
    <xf numFmtId="0" fontId="42" fillId="0" borderId="0" xfId="77" applyFont="1" applyFill="1" applyAlignment="1">
      <alignment horizontal="right"/>
      <protection/>
    </xf>
    <xf numFmtId="0" fontId="0" fillId="0" borderId="0" xfId="75" applyBorder="1" applyAlignment="1">
      <alignment horizontal="right"/>
      <protection/>
    </xf>
    <xf numFmtId="0" fontId="60" fillId="0" borderId="0" xfId="75" applyFont="1" applyBorder="1" applyAlignment="1">
      <alignment horizontal="right"/>
      <protection/>
    </xf>
    <xf numFmtId="0" fontId="38" fillId="0" borderId="0" xfId="77" applyFont="1" applyFill="1" applyAlignment="1">
      <alignment horizontal="right"/>
      <protection/>
    </xf>
    <xf numFmtId="0" fontId="60" fillId="0" borderId="0" xfId="73" applyFont="1" applyAlignment="1">
      <alignment horizontal="right"/>
      <protection/>
    </xf>
    <xf numFmtId="0" fontId="13" fillId="0" borderId="0" xfId="77" applyFont="1" applyFill="1" applyAlignment="1">
      <alignment horizontal="right"/>
      <protection/>
    </xf>
    <xf numFmtId="0" fontId="1" fillId="0" borderId="0" xfId="73" applyFont="1" applyAlignment="1">
      <alignment horizontal="right"/>
      <protection/>
    </xf>
    <xf numFmtId="0" fontId="2" fillId="0" borderId="0" xfId="73" applyFont="1" applyAlignment="1">
      <alignment horizontal="right"/>
      <protection/>
    </xf>
    <xf numFmtId="0" fontId="1" fillId="0" borderId="0" xfId="73" applyFont="1" applyBorder="1" applyAlignment="1">
      <alignment horizontal="center" vertical="distributed" wrapText="1"/>
      <protection/>
    </xf>
    <xf numFmtId="0" fontId="1" fillId="0" borderId="0" xfId="73" applyFont="1">
      <alignment/>
      <protection/>
    </xf>
    <xf numFmtId="0" fontId="1" fillId="0" borderId="0" xfId="73" applyFont="1" applyAlignment="1">
      <alignment horizontal="center"/>
      <protection/>
    </xf>
    <xf numFmtId="0" fontId="39" fillId="0" borderId="12" xfId="73" applyFont="1" applyBorder="1" applyAlignment="1">
      <alignment horizontal="center" vertical="distributed" wrapText="1"/>
      <protection/>
    </xf>
    <xf numFmtId="0" fontId="39" fillId="0" borderId="12" xfId="73" applyFont="1" applyBorder="1" applyAlignment="1">
      <alignment horizontal="center" vertical="center" wrapText="1"/>
      <protection/>
    </xf>
    <xf numFmtId="0" fontId="39" fillId="0" borderId="12" xfId="73" applyFont="1" applyBorder="1" applyAlignment="1">
      <alignment horizontal="justify" vertical="top" wrapText="1"/>
      <protection/>
    </xf>
    <xf numFmtId="0" fontId="39" fillId="0" borderId="12" xfId="73" applyFont="1" applyBorder="1" applyAlignment="1">
      <alignment horizontal="justify" vertical="top" wrapText="1"/>
      <protection/>
    </xf>
    <xf numFmtId="0" fontId="2" fillId="0" borderId="12" xfId="73" applyFont="1" applyFill="1" applyBorder="1" applyAlignment="1">
      <alignment vertical="top" wrapText="1"/>
      <protection/>
    </xf>
    <xf numFmtId="0" fontId="2" fillId="0" borderId="12" xfId="73" applyFont="1" applyFill="1" applyBorder="1" applyAlignment="1">
      <alignment horizontal="center" vertical="top" wrapText="1"/>
      <protection/>
    </xf>
    <xf numFmtId="0" fontId="2" fillId="0" borderId="12" xfId="73" applyFont="1" applyFill="1" applyBorder="1" applyAlignment="1">
      <alignment horizontal="justify" vertical="top" wrapText="1"/>
      <protection/>
    </xf>
    <xf numFmtId="0" fontId="2" fillId="0" borderId="12" xfId="73" applyFont="1" applyBorder="1" applyAlignment="1">
      <alignment vertical="top"/>
      <protection/>
    </xf>
    <xf numFmtId="0" fontId="2" fillId="0" borderId="12" xfId="73" applyFont="1" applyBorder="1" applyAlignment="1">
      <alignment vertical="top" wrapText="1"/>
      <protection/>
    </xf>
    <xf numFmtId="0" fontId="2" fillId="0" borderId="12" xfId="73" applyFont="1" applyBorder="1" applyAlignment="1">
      <alignment horizontal="justify" vertical="center" wrapText="1"/>
      <protection/>
    </xf>
    <xf numFmtId="0" fontId="2" fillId="0" borderId="12" xfId="73" applyFont="1" applyFill="1" applyBorder="1" applyAlignment="1">
      <alignment vertical="top" wrapText="1"/>
      <protection/>
    </xf>
    <xf numFmtId="0" fontId="2" fillId="0" borderId="12" xfId="73" applyFont="1" applyFill="1" applyBorder="1" applyAlignment="1">
      <alignment horizontal="justify" vertical="top" wrapText="1"/>
      <protection/>
    </xf>
    <xf numFmtId="0" fontId="13" fillId="0" borderId="0" xfId="73" applyBorder="1" applyAlignment="1">
      <alignment horizontal="center"/>
      <protection/>
    </xf>
    <xf numFmtId="0" fontId="2" fillId="28" borderId="12" xfId="73" applyFont="1" applyFill="1" applyBorder="1" applyAlignment="1">
      <alignment vertical="top" wrapText="1"/>
      <protection/>
    </xf>
    <xf numFmtId="0" fontId="2" fillId="28" borderId="12" xfId="73" applyFont="1" applyFill="1" applyBorder="1" applyAlignment="1">
      <alignment horizontal="left" vertical="top" wrapText="1"/>
      <protection/>
    </xf>
    <xf numFmtId="0" fontId="76" fillId="28" borderId="0" xfId="73" applyFont="1" applyFill="1">
      <alignment/>
      <protection/>
    </xf>
    <xf numFmtId="0" fontId="13" fillId="28" borderId="0" xfId="73" applyFill="1" applyAlignment="1">
      <alignment/>
      <protection/>
    </xf>
    <xf numFmtId="0" fontId="13" fillId="28" borderId="0" xfId="73" applyFill="1">
      <alignment/>
      <protection/>
    </xf>
    <xf numFmtId="0" fontId="2" fillId="0" borderId="12" xfId="73" applyFont="1" applyBorder="1" applyAlignment="1">
      <alignment horizontal="justify" vertical="top" wrapText="1"/>
      <protection/>
    </xf>
    <xf numFmtId="0" fontId="2" fillId="0" borderId="27" xfId="73" applyFont="1" applyBorder="1" applyAlignment="1">
      <alignment horizontal="left" vertical="center" wrapText="1"/>
      <protection/>
    </xf>
    <xf numFmtId="0" fontId="2" fillId="0" borderId="28" xfId="73" applyFont="1" applyBorder="1" applyAlignment="1">
      <alignment vertical="center" wrapText="1"/>
      <protection/>
    </xf>
    <xf numFmtId="0" fontId="2" fillId="30" borderId="12" xfId="73" applyFont="1" applyFill="1" applyBorder="1" applyAlignment="1">
      <alignment horizontal="right" vertical="top" wrapText="1"/>
      <protection/>
    </xf>
    <xf numFmtId="0" fontId="2" fillId="30" borderId="12" xfId="73" applyFont="1" applyFill="1" applyBorder="1" applyAlignment="1">
      <alignment horizontal="left" vertical="top" wrapText="1"/>
      <protection/>
    </xf>
    <xf numFmtId="0" fontId="2" fillId="30" borderId="12" xfId="73" applyFont="1" applyFill="1" applyBorder="1" applyAlignment="1">
      <alignment horizontal="justify" vertical="center" wrapText="1"/>
      <protection/>
    </xf>
    <xf numFmtId="0" fontId="13" fillId="31" borderId="12" xfId="73" applyFill="1" applyBorder="1">
      <alignment/>
      <protection/>
    </xf>
    <xf numFmtId="0" fontId="2" fillId="30" borderId="12" xfId="73" applyFont="1" applyFill="1" applyBorder="1" applyAlignment="1">
      <alignment vertical="top" wrapText="1"/>
      <protection/>
    </xf>
    <xf numFmtId="0" fontId="13" fillId="0" borderId="12" xfId="73" applyBorder="1">
      <alignment/>
      <protection/>
    </xf>
    <xf numFmtId="0" fontId="3" fillId="30" borderId="12" xfId="73" applyFont="1" applyFill="1" applyBorder="1" applyAlignment="1">
      <alignment vertical="top" wrapText="1"/>
      <protection/>
    </xf>
    <xf numFmtId="0" fontId="2" fillId="30" borderId="12" xfId="73" applyFont="1" applyFill="1" applyBorder="1" applyAlignment="1">
      <alignment horizontal="justify" vertical="top" wrapText="1"/>
      <protection/>
    </xf>
    <xf numFmtId="0" fontId="13" fillId="28" borderId="12" xfId="73" applyFill="1" applyBorder="1">
      <alignment/>
      <protection/>
    </xf>
    <xf numFmtId="0" fontId="2" fillId="30" borderId="12" xfId="73" applyFont="1" applyFill="1" applyBorder="1" applyAlignment="1">
      <alignment vertical="top" wrapText="1"/>
      <protection/>
    </xf>
    <xf numFmtId="0" fontId="2" fillId="30" borderId="12" xfId="73" applyFont="1" applyFill="1" applyBorder="1" applyAlignment="1">
      <alignment horizontal="justify" vertical="top" wrapText="1"/>
      <protection/>
    </xf>
    <xf numFmtId="0" fontId="13" fillId="0" borderId="29" xfId="73" applyBorder="1">
      <alignment/>
      <protection/>
    </xf>
    <xf numFmtId="0" fontId="2" fillId="30" borderId="12" xfId="75" applyFont="1" applyFill="1" applyBorder="1" applyAlignment="1" applyProtection="1">
      <alignment horizontal="left" vertical="top"/>
      <protection hidden="1"/>
    </xf>
    <xf numFmtId="0" fontId="2" fillId="30" borderId="12" xfId="70" applyNumberFormat="1" applyFont="1" applyFill="1" applyBorder="1" applyAlignment="1" applyProtection="1">
      <alignment horizontal="left" vertical="top" wrapText="1"/>
      <protection hidden="1"/>
    </xf>
    <xf numFmtId="0" fontId="13" fillId="32" borderId="12" xfId="73" applyFill="1" applyBorder="1">
      <alignment/>
      <protection/>
    </xf>
    <xf numFmtId="0" fontId="13" fillId="32" borderId="0" xfId="73" applyFill="1">
      <alignment/>
      <protection/>
    </xf>
    <xf numFmtId="0" fontId="2" fillId="33" borderId="12" xfId="75" applyFont="1" applyFill="1" applyBorder="1" applyAlignment="1" applyProtection="1">
      <alignment horizontal="left" vertical="top"/>
      <protection hidden="1"/>
    </xf>
    <xf numFmtId="0" fontId="2" fillId="33" borderId="12" xfId="69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73" applyBorder="1">
      <alignment/>
      <protection/>
    </xf>
    <xf numFmtId="0" fontId="2" fillId="0" borderId="0" xfId="73" applyFont="1" applyFill="1" applyBorder="1" applyAlignment="1">
      <alignment horizontal="right" vertical="top" wrapTex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 4" xfId="73"/>
    <cellStyle name="Обычный_tmp" xfId="74"/>
    <cellStyle name="Обычный_tmp 2" xfId="75"/>
    <cellStyle name="Обычный_Приложение 1 Внутр.фин. дефицита" xfId="76"/>
    <cellStyle name="Обычный_Приложение 1 объем доходов декабрь" xfId="77"/>
    <cellStyle name="Отдельная ячейка" xfId="78"/>
    <cellStyle name="Отдельная ячейка - константа" xfId="79"/>
    <cellStyle name="Отдельная ячейка - константа [печать]" xfId="80"/>
    <cellStyle name="Отдельная ячейка [печать]" xfId="81"/>
    <cellStyle name="Отдельная ячейка-результат" xfId="82"/>
    <cellStyle name="Отдельная ячейка-результат [печать]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ойства элементов измерения" xfId="89"/>
    <cellStyle name="Свойства элементов измерения [печать]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Элементы осей" xfId="96"/>
    <cellStyle name="Элементы осей [печать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№2"/>
      <sheetName val="Приложение №3"/>
      <sheetName val="Приложение №4"/>
      <sheetName val="Приложение №5"/>
      <sheetName val="приложение 6"/>
      <sheetName val="Приложение №7"/>
      <sheetName val="Приложение №8"/>
      <sheetName val="Приложение №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10"/>
  <sheetViews>
    <sheetView view="pageBreakPreview" zoomScaleSheetLayoutView="100" zoomScalePageLayoutView="0" workbookViewId="0" topLeftCell="B1">
      <selection activeCell="C4" sqref="C4"/>
    </sheetView>
  </sheetViews>
  <sheetFormatPr defaultColWidth="9.140625" defaultRowHeight="12.75"/>
  <cols>
    <col min="1" max="1" width="11.140625" style="6" hidden="1" customWidth="1"/>
    <col min="2" max="2" width="24.28125" style="6" customWidth="1"/>
    <col min="3" max="3" width="57.7109375" style="6" customWidth="1"/>
    <col min="4" max="4" width="14.00390625" style="10" customWidth="1"/>
    <col min="5" max="5" width="14.57421875" style="6" customWidth="1"/>
    <col min="6" max="6" width="13.28125" style="6" customWidth="1"/>
    <col min="7" max="16384" width="9.140625" style="6" customWidth="1"/>
  </cols>
  <sheetData>
    <row r="1" spans="4:5" ht="18.75">
      <c r="D1" s="478" t="s">
        <v>283</v>
      </c>
      <c r="E1" s="479"/>
    </row>
    <row r="2" spans="4:5" ht="18.75">
      <c r="D2" s="478" t="s">
        <v>34</v>
      </c>
      <c r="E2" s="479"/>
    </row>
    <row r="3" spans="4:5" ht="18.75">
      <c r="D3" s="478" t="s">
        <v>312</v>
      </c>
      <c r="E3" s="479"/>
    </row>
    <row r="5" spans="3:6" ht="16.5" customHeight="1">
      <c r="C5" s="53"/>
      <c r="D5" s="511" t="s">
        <v>282</v>
      </c>
      <c r="E5" s="511"/>
      <c r="F5" s="59"/>
    </row>
    <row r="6" spans="3:6" ht="16.5" customHeight="1">
      <c r="C6" s="58"/>
      <c r="D6" s="512" t="s">
        <v>34</v>
      </c>
      <c r="E6" s="512"/>
      <c r="F6" s="59"/>
    </row>
    <row r="7" spans="3:6" ht="17.25" customHeight="1">
      <c r="C7" s="53"/>
      <c r="D7" s="512" t="s">
        <v>161</v>
      </c>
      <c r="E7" s="512"/>
      <c r="F7" s="513"/>
    </row>
    <row r="8" spans="4:6" ht="15" customHeight="1">
      <c r="D8" s="19" t="s">
        <v>247</v>
      </c>
      <c r="E8" s="20"/>
      <c r="F8" s="59"/>
    </row>
    <row r="9" spans="2:4" ht="14.25" customHeight="1">
      <c r="B9" s="31"/>
      <c r="C9" s="19"/>
      <c r="D9" s="19" t="s">
        <v>289</v>
      </c>
    </row>
    <row r="10" spans="1:4" ht="15" customHeight="1">
      <c r="A10" s="15"/>
      <c r="B10" s="15"/>
      <c r="C10" s="21"/>
      <c r="D10" s="22"/>
    </row>
    <row r="11" spans="1:6" ht="15" customHeight="1">
      <c r="A11" s="519" t="s">
        <v>50</v>
      </c>
      <c r="B11" s="519"/>
      <c r="C11" s="519"/>
      <c r="D11" s="519"/>
      <c r="E11" s="513"/>
      <c r="F11" s="513"/>
    </row>
    <row r="12" spans="1:6" ht="18.75">
      <c r="A12" s="519" t="s">
        <v>248</v>
      </c>
      <c r="B12" s="519"/>
      <c r="C12" s="519"/>
      <c r="D12" s="519"/>
      <c r="E12" s="519"/>
      <c r="F12" s="519"/>
    </row>
    <row r="13" spans="1:4" ht="8.25" customHeight="1">
      <c r="A13" s="16"/>
      <c r="B13" s="16"/>
      <c r="C13" s="16"/>
      <c r="D13" s="17"/>
    </row>
    <row r="14" spans="1:6" ht="15.75" customHeight="1">
      <c r="A14" s="16"/>
      <c r="B14" s="517" t="s">
        <v>51</v>
      </c>
      <c r="C14" s="517" t="s">
        <v>52</v>
      </c>
      <c r="D14" s="514" t="s">
        <v>53</v>
      </c>
      <c r="E14" s="515"/>
      <c r="F14" s="516"/>
    </row>
    <row r="15" spans="1:6" ht="75" customHeight="1">
      <c r="A15" s="16"/>
      <c r="B15" s="518"/>
      <c r="C15" s="518"/>
      <c r="D15" s="60" t="s">
        <v>160</v>
      </c>
      <c r="E15" s="61" t="s">
        <v>217</v>
      </c>
      <c r="F15" s="61" t="s">
        <v>249</v>
      </c>
    </row>
    <row r="16" spans="1:6" ht="13.5" customHeight="1">
      <c r="A16" s="16"/>
      <c r="B16" s="18">
        <v>1</v>
      </c>
      <c r="C16" s="18">
        <v>2</v>
      </c>
      <c r="D16" s="18">
        <v>3</v>
      </c>
      <c r="E16" s="62">
        <v>4</v>
      </c>
      <c r="F16" s="18">
        <v>5</v>
      </c>
    </row>
    <row r="17" spans="1:6" s="166" customFormat="1" ht="30.75" customHeight="1">
      <c r="A17" s="165"/>
      <c r="B17" s="375" t="s">
        <v>54</v>
      </c>
      <c r="C17" s="376" t="s">
        <v>55</v>
      </c>
      <c r="D17" s="377">
        <f>D25+D21</f>
        <v>206.99999999999818</v>
      </c>
      <c r="E17" s="377">
        <f>E25+E21</f>
        <v>0</v>
      </c>
      <c r="F17" s="377">
        <f>F25+F21</f>
        <v>0</v>
      </c>
    </row>
    <row r="18" spans="1:6" s="166" customFormat="1" ht="18.75" hidden="1">
      <c r="A18" s="165"/>
      <c r="B18" s="378" t="s">
        <v>56</v>
      </c>
      <c r="C18" s="379" t="s">
        <v>57</v>
      </c>
      <c r="D18" s="377">
        <f>D21</f>
        <v>-8844.1</v>
      </c>
      <c r="E18" s="380"/>
      <c r="F18" s="380"/>
    </row>
    <row r="19" spans="1:6" s="166" customFormat="1" ht="18.75" hidden="1">
      <c r="A19" s="165"/>
      <c r="B19" s="378" t="s">
        <v>58</v>
      </c>
      <c r="C19" s="379" t="s">
        <v>59</v>
      </c>
      <c r="D19" s="377">
        <f>D21</f>
        <v>-8844.1</v>
      </c>
      <c r="E19" s="380"/>
      <c r="F19" s="380"/>
    </row>
    <row r="20" spans="1:6" s="166" customFormat="1" ht="18.75" hidden="1">
      <c r="A20" s="165"/>
      <c r="B20" s="378" t="s">
        <v>100</v>
      </c>
      <c r="C20" s="379" t="s">
        <v>60</v>
      </c>
      <c r="D20" s="377">
        <f>D21</f>
        <v>-8844.1</v>
      </c>
      <c r="E20" s="380"/>
      <c r="F20" s="380"/>
    </row>
    <row r="21" spans="1:6" s="166" customFormat="1" ht="30">
      <c r="A21" s="165"/>
      <c r="B21" s="378" t="s">
        <v>99</v>
      </c>
      <c r="C21" s="379" t="s">
        <v>265</v>
      </c>
      <c r="D21" s="381">
        <f>-'приложение 2'!C45</f>
        <v>-8844.1</v>
      </c>
      <c r="E21" s="380">
        <f>-'приложение 2'!D45</f>
        <v>-4380.900000000001</v>
      </c>
      <c r="F21" s="380">
        <f>-'приложение 2'!E45</f>
        <v>-4384.5</v>
      </c>
    </row>
    <row r="22" spans="1:6" s="166" customFormat="1" ht="18.75" hidden="1">
      <c r="A22" s="165"/>
      <c r="B22" s="378" t="s">
        <v>61</v>
      </c>
      <c r="C22" s="379" t="s">
        <v>62</v>
      </c>
      <c r="D22" s="377">
        <f>D25</f>
        <v>9051.099999999999</v>
      </c>
      <c r="E22" s="380"/>
      <c r="F22" s="380"/>
    </row>
    <row r="23" spans="1:6" s="166" customFormat="1" ht="18.75" hidden="1">
      <c r="A23" s="165"/>
      <c r="B23" s="378" t="s">
        <v>63</v>
      </c>
      <c r="C23" s="379" t="s">
        <v>64</v>
      </c>
      <c r="D23" s="377">
        <f>D25</f>
        <v>9051.099999999999</v>
      </c>
      <c r="E23" s="380"/>
      <c r="F23" s="380"/>
    </row>
    <row r="24" spans="1:6" s="166" customFormat="1" ht="18.75" hidden="1">
      <c r="A24" s="165"/>
      <c r="B24" s="378" t="s">
        <v>65</v>
      </c>
      <c r="C24" s="379" t="s">
        <v>66</v>
      </c>
      <c r="D24" s="377">
        <f>D25</f>
        <v>9051.099999999999</v>
      </c>
      <c r="E24" s="380"/>
      <c r="F24" s="380"/>
    </row>
    <row r="25" spans="1:6" s="166" customFormat="1" ht="30">
      <c r="A25" s="165"/>
      <c r="B25" s="378" t="s">
        <v>67</v>
      </c>
      <c r="C25" s="379" t="s">
        <v>266</v>
      </c>
      <c r="D25" s="381">
        <f>'приложение 6'!J16</f>
        <v>9051.099999999999</v>
      </c>
      <c r="E25" s="381">
        <f>'приложение 6'!K16</f>
        <v>4380.9</v>
      </c>
      <c r="F25" s="381">
        <f>'приложение 6'!L16</f>
        <v>4384.5</v>
      </c>
    </row>
    <row r="26" spans="1:6" s="166" customFormat="1" ht="18.75" customHeight="1">
      <c r="A26" s="165"/>
      <c r="B26" s="382" t="s">
        <v>68</v>
      </c>
      <c r="C26" s="383"/>
      <c r="D26" s="384">
        <f>D17</f>
        <v>206.99999999999818</v>
      </c>
      <c r="E26" s="384">
        <f>E17</f>
        <v>0</v>
      </c>
      <c r="F26" s="384">
        <f>F17</f>
        <v>0</v>
      </c>
    </row>
    <row r="27" spans="3:6" ht="15" customHeight="1">
      <c r="C27" s="7"/>
      <c r="D27" s="11"/>
      <c r="F27" s="107" t="s">
        <v>275</v>
      </c>
    </row>
    <row r="28" ht="18.75">
      <c r="C28" s="7"/>
    </row>
    <row r="29" ht="18.75">
      <c r="C29" s="7"/>
    </row>
    <row r="30" ht="18.75">
      <c r="C30" s="7"/>
    </row>
    <row r="31" ht="18.75">
      <c r="C31" s="7"/>
    </row>
    <row r="32" ht="18.75">
      <c r="C32" s="7"/>
    </row>
    <row r="33" ht="18.75">
      <c r="C33" s="7"/>
    </row>
    <row r="34" ht="18.75">
      <c r="C34" s="7"/>
    </row>
    <row r="35" ht="18.75">
      <c r="C35" s="7"/>
    </row>
    <row r="36" ht="18.75">
      <c r="C36" s="7"/>
    </row>
    <row r="37" ht="18.75">
      <c r="C37" s="7"/>
    </row>
    <row r="38" ht="18.75">
      <c r="C38" s="7"/>
    </row>
    <row r="39" ht="18.75">
      <c r="C39" s="7"/>
    </row>
    <row r="40" ht="18.75">
      <c r="C40" s="7"/>
    </row>
    <row r="41" ht="18.75">
      <c r="C41" s="7"/>
    </row>
    <row r="42" ht="18.75">
      <c r="C42" s="7"/>
    </row>
    <row r="43" ht="18.75">
      <c r="C43" s="7"/>
    </row>
    <row r="44" ht="18.75">
      <c r="C44" s="7"/>
    </row>
    <row r="45" ht="18.75">
      <c r="C45" s="7"/>
    </row>
    <row r="46" ht="18.75">
      <c r="C46" s="7"/>
    </row>
    <row r="47" ht="18.75">
      <c r="C47" s="7"/>
    </row>
    <row r="48" ht="18.75">
      <c r="C48" s="7"/>
    </row>
    <row r="49" ht="18.75">
      <c r="C49" s="7"/>
    </row>
    <row r="50" ht="18.75">
      <c r="C50" s="7"/>
    </row>
    <row r="51" ht="18.75">
      <c r="C51" s="7"/>
    </row>
    <row r="52" ht="18.75">
      <c r="C52" s="7"/>
    </row>
    <row r="53" ht="18.75">
      <c r="C53" s="7"/>
    </row>
    <row r="54" ht="18.75">
      <c r="C54" s="7"/>
    </row>
    <row r="55" ht="18.75">
      <c r="C55" s="7"/>
    </row>
    <row r="56" ht="18.75">
      <c r="C56" s="7"/>
    </row>
    <row r="57" ht="18.75">
      <c r="C57" s="7"/>
    </row>
    <row r="58" ht="18.75">
      <c r="C58" s="7"/>
    </row>
    <row r="59" ht="18.75">
      <c r="C59" s="7"/>
    </row>
    <row r="60" ht="18.75">
      <c r="C60" s="7"/>
    </row>
    <row r="61" ht="18.75">
      <c r="C61" s="7"/>
    </row>
    <row r="62" ht="18.75">
      <c r="C62" s="7"/>
    </row>
    <row r="63" ht="18.75">
      <c r="C63" s="7"/>
    </row>
    <row r="64" ht="18.75">
      <c r="C64" s="7"/>
    </row>
    <row r="65" ht="18.75">
      <c r="C65" s="7"/>
    </row>
    <row r="66" ht="18.75">
      <c r="C66" s="7"/>
    </row>
    <row r="67" ht="18.75">
      <c r="C67" s="7"/>
    </row>
    <row r="68" ht="18.75">
      <c r="C68" s="7"/>
    </row>
    <row r="69" ht="18.75">
      <c r="C69" s="7"/>
    </row>
    <row r="70" ht="18.75">
      <c r="C70" s="7"/>
    </row>
    <row r="71" ht="18.75">
      <c r="C71" s="7"/>
    </row>
    <row r="72" ht="18.75">
      <c r="C72" s="7"/>
    </row>
    <row r="73" ht="18.75">
      <c r="C73" s="7"/>
    </row>
    <row r="74" ht="18.75">
      <c r="C74" s="7"/>
    </row>
    <row r="75" ht="18.75">
      <c r="C75" s="7"/>
    </row>
    <row r="76" ht="18.75">
      <c r="C76" s="7"/>
    </row>
    <row r="77" ht="18.75">
      <c r="C77" s="7"/>
    </row>
    <row r="78" ht="18.75">
      <c r="C78" s="7"/>
    </row>
    <row r="79" ht="18.75">
      <c r="C79" s="7"/>
    </row>
    <row r="80" ht="18.75">
      <c r="C80" s="7"/>
    </row>
    <row r="81" ht="18.75">
      <c r="C81" s="7"/>
    </row>
    <row r="82" ht="18.75">
      <c r="C82" s="7"/>
    </row>
    <row r="83" ht="18.75">
      <c r="C83" s="7"/>
    </row>
    <row r="84" ht="18.75">
      <c r="C84" s="7"/>
    </row>
    <row r="85" ht="18.75">
      <c r="C85" s="7"/>
    </row>
    <row r="86" ht="18.75">
      <c r="C86" s="7"/>
    </row>
    <row r="87" ht="18.75">
      <c r="C87" s="7"/>
    </row>
    <row r="88" ht="18.75">
      <c r="C88" s="7"/>
    </row>
    <row r="89" ht="18.75">
      <c r="C89" s="7"/>
    </row>
    <row r="90" ht="18.75">
      <c r="C90" s="7"/>
    </row>
    <row r="91" ht="18.75">
      <c r="C91" s="7"/>
    </row>
    <row r="92" ht="18.75">
      <c r="C92" s="7"/>
    </row>
    <row r="93" ht="18.75">
      <c r="C93" s="7"/>
    </row>
    <row r="94" ht="18.75">
      <c r="C94" s="7"/>
    </row>
    <row r="95" ht="18.75">
      <c r="C95" s="7"/>
    </row>
    <row r="96" ht="18.75">
      <c r="C96" s="7"/>
    </row>
    <row r="97" ht="18.75">
      <c r="C97" s="7"/>
    </row>
    <row r="98" ht="18.75">
      <c r="C98" s="7"/>
    </row>
    <row r="99" ht="18.75">
      <c r="C99" s="7"/>
    </row>
    <row r="100" ht="18.75">
      <c r="C100" s="7"/>
    </row>
    <row r="101" ht="18.75">
      <c r="C101" s="7"/>
    </row>
    <row r="102" ht="18.75">
      <c r="C102" s="7"/>
    </row>
    <row r="103" ht="18.75">
      <c r="C103" s="7"/>
    </row>
    <row r="104" ht="18.75">
      <c r="C104" s="7"/>
    </row>
    <row r="105" ht="18.75">
      <c r="C105" s="7"/>
    </row>
    <row r="106" ht="18.75">
      <c r="C106" s="7"/>
    </row>
    <row r="107" ht="18.75">
      <c r="C107" s="7"/>
    </row>
    <row r="108" ht="18.75">
      <c r="C108" s="7"/>
    </row>
    <row r="109" ht="18.75">
      <c r="C109" s="7"/>
    </row>
    <row r="110" ht="18.75">
      <c r="C110" s="7"/>
    </row>
  </sheetData>
  <sheetProtection selectLockedCells="1" selectUnlockedCells="1"/>
  <mergeCells count="8">
    <mergeCell ref="D5:E5"/>
    <mergeCell ref="D6:E6"/>
    <mergeCell ref="D7:F7"/>
    <mergeCell ref="D14:F14"/>
    <mergeCell ref="B14:B15"/>
    <mergeCell ref="C14:C15"/>
    <mergeCell ref="A11:F11"/>
    <mergeCell ref="A12:F12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7.28125" style="43" customWidth="1"/>
    <col min="2" max="2" width="31.57421875" style="43" customWidth="1"/>
    <col min="3" max="3" width="14.140625" style="43" customWidth="1"/>
    <col min="4" max="16384" width="9.140625" style="43" customWidth="1"/>
  </cols>
  <sheetData>
    <row r="1" spans="2:3" ht="18.75">
      <c r="B1" s="478" t="s">
        <v>297</v>
      </c>
      <c r="C1" s="479"/>
    </row>
    <row r="2" spans="2:3" ht="18.75">
      <c r="B2" s="478" t="s">
        <v>34</v>
      </c>
      <c r="C2" s="479"/>
    </row>
    <row r="3" spans="2:3" ht="18.75">
      <c r="B3" s="478" t="s">
        <v>284</v>
      </c>
      <c r="C3" s="479"/>
    </row>
    <row r="5" spans="1:4" ht="18.75" customHeight="1">
      <c r="A5" s="42"/>
      <c r="B5" s="520" t="s">
        <v>276</v>
      </c>
      <c r="C5" s="520"/>
      <c r="D5" s="88"/>
    </row>
    <row r="6" spans="1:4" ht="12.75" customHeight="1">
      <c r="A6" s="14"/>
      <c r="B6" s="521" t="s">
        <v>34</v>
      </c>
      <c r="C6" s="521"/>
      <c r="D6" s="88"/>
    </row>
    <row r="7" spans="1:4" ht="15" customHeight="1">
      <c r="A7" s="14"/>
      <c r="B7" s="521" t="s">
        <v>161</v>
      </c>
      <c r="C7" s="521"/>
      <c r="D7" s="522"/>
    </row>
    <row r="8" spans="1:4" ht="12.75" customHeight="1">
      <c r="A8" s="14"/>
      <c r="B8" s="89" t="s">
        <v>247</v>
      </c>
      <c r="C8" s="90"/>
      <c r="D8" s="88"/>
    </row>
    <row r="9" spans="1:4" ht="16.5" customHeight="1">
      <c r="A9" s="14"/>
      <c r="B9" s="19" t="s">
        <v>289</v>
      </c>
      <c r="C9" s="20"/>
      <c r="D9" s="6"/>
    </row>
    <row r="10" spans="2:3" ht="8.25" customHeight="1">
      <c r="B10" s="584"/>
      <c r="C10" s="584"/>
    </row>
    <row r="11" spans="1:3" ht="65.25" customHeight="1">
      <c r="A11" s="585" t="s">
        <v>257</v>
      </c>
      <c r="B11" s="586"/>
      <c r="C11" s="586"/>
    </row>
    <row r="12" ht="14.25" customHeight="1">
      <c r="C12" s="1" t="s">
        <v>19</v>
      </c>
    </row>
    <row r="13" spans="1:3" ht="39" customHeight="1">
      <c r="A13" s="44" t="s">
        <v>37</v>
      </c>
      <c r="B13" s="44" t="s">
        <v>38</v>
      </c>
      <c r="C13" s="44" t="s">
        <v>39</v>
      </c>
    </row>
    <row r="14" spans="1:3" ht="18.75">
      <c r="A14" s="44">
        <v>1</v>
      </c>
      <c r="B14" s="44">
        <v>2</v>
      </c>
      <c r="C14" s="44">
        <v>3</v>
      </c>
    </row>
    <row r="15" spans="1:3" ht="18.75">
      <c r="A15" s="44" t="s">
        <v>273</v>
      </c>
      <c r="B15" s="44"/>
      <c r="C15" s="44">
        <f>57.5</f>
        <v>57.5</v>
      </c>
    </row>
    <row r="16" spans="1:3" ht="22.5" customHeight="1">
      <c r="A16" s="577" t="s">
        <v>40</v>
      </c>
      <c r="B16" s="587"/>
      <c r="C16" s="578"/>
    </row>
    <row r="17" spans="1:4" ht="109.5" customHeight="1">
      <c r="A17" s="321" t="s">
        <v>94</v>
      </c>
      <c r="B17" s="322" t="s">
        <v>226</v>
      </c>
      <c r="C17" s="323">
        <v>259.6</v>
      </c>
      <c r="D17" s="47"/>
    </row>
    <row r="18" spans="1:3" ht="19.5" customHeight="1">
      <c r="A18" s="239" t="s">
        <v>41</v>
      </c>
      <c r="B18" s="239"/>
      <c r="C18" s="323">
        <f>C17</f>
        <v>259.6</v>
      </c>
    </row>
    <row r="19" spans="1:3" ht="18.75">
      <c r="A19" s="581" t="s">
        <v>42</v>
      </c>
      <c r="B19" s="582"/>
      <c r="C19" s="583"/>
    </row>
    <row r="20" spans="1:3" ht="72.75" customHeight="1">
      <c r="A20" s="324" t="s">
        <v>154</v>
      </c>
      <c r="B20" s="325" t="s">
        <v>198</v>
      </c>
      <c r="C20" s="323">
        <f>C18+57.5</f>
        <v>317.1</v>
      </c>
    </row>
    <row r="21" spans="1:3" ht="26.25" customHeight="1">
      <c r="A21" s="326" t="s">
        <v>43</v>
      </c>
      <c r="B21" s="327"/>
      <c r="C21" s="328">
        <f>C20</f>
        <v>317.1</v>
      </c>
    </row>
    <row r="22" ht="16.5" customHeight="1" hidden="1">
      <c r="C22" s="49"/>
    </row>
    <row r="23" ht="18.75">
      <c r="C23" s="49" t="s">
        <v>275</v>
      </c>
    </row>
  </sheetData>
  <sheetProtection/>
  <mergeCells count="7">
    <mergeCell ref="A19:C19"/>
    <mergeCell ref="B5:C5"/>
    <mergeCell ref="B6:C6"/>
    <mergeCell ref="B10:C10"/>
    <mergeCell ref="A11:C11"/>
    <mergeCell ref="A16:C16"/>
    <mergeCell ref="B7:D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8"/>
  <sheetViews>
    <sheetView view="pageBreakPreview" zoomScale="80" zoomScaleSheetLayoutView="80" workbookViewId="0" topLeftCell="A1">
      <selection activeCell="B6" sqref="B6"/>
    </sheetView>
  </sheetViews>
  <sheetFormatPr defaultColWidth="9.140625" defaultRowHeight="12.75"/>
  <cols>
    <col min="1" max="1" width="23.8515625" style="146" customWidth="1"/>
    <col min="2" max="2" width="54.140625" style="147" customWidth="1"/>
    <col min="3" max="3" width="14.57421875" style="130" customWidth="1"/>
    <col min="4" max="4" width="11.8515625" style="108" customWidth="1"/>
    <col min="5" max="5" width="18.28125" style="108" customWidth="1"/>
    <col min="6" max="6" width="11.28125" style="117" hidden="1" customWidth="1"/>
    <col min="7" max="7" width="9.57421875" style="117" hidden="1" customWidth="1"/>
    <col min="8" max="8" width="14.00390625" style="8" customWidth="1"/>
    <col min="9" max="16384" width="9.140625" style="8" customWidth="1"/>
  </cols>
  <sheetData>
    <row r="1" spans="3:4" ht="15">
      <c r="C1" s="478" t="s">
        <v>285</v>
      </c>
      <c r="D1" s="479"/>
    </row>
    <row r="2" spans="3:4" ht="15">
      <c r="C2" s="478" t="s">
        <v>34</v>
      </c>
      <c r="D2" s="479"/>
    </row>
    <row r="3" spans="3:4" ht="15">
      <c r="C3" s="478" t="s">
        <v>312</v>
      </c>
      <c r="D3" s="479"/>
    </row>
    <row r="6" spans="1:7" ht="13.5" customHeight="1">
      <c r="A6" s="138"/>
      <c r="B6" s="89"/>
      <c r="C6" s="520" t="s">
        <v>281</v>
      </c>
      <c r="D6" s="520"/>
      <c r="E6" s="88"/>
      <c r="F6" s="115"/>
      <c r="G6" s="115"/>
    </row>
    <row r="7" spans="1:7" ht="11.25" customHeight="1">
      <c r="A7" s="139"/>
      <c r="B7" s="89"/>
      <c r="C7" s="521" t="s">
        <v>34</v>
      </c>
      <c r="D7" s="521"/>
      <c r="E7" s="88"/>
      <c r="F7" s="115"/>
      <c r="G7" s="115"/>
    </row>
    <row r="8" spans="1:7" ht="12.75" customHeight="1">
      <c r="A8" s="139"/>
      <c r="B8" s="89"/>
      <c r="C8" s="521" t="s">
        <v>161</v>
      </c>
      <c r="D8" s="521"/>
      <c r="E8" s="522"/>
      <c r="F8" s="116"/>
      <c r="G8" s="116"/>
    </row>
    <row r="9" spans="1:7" ht="13.5" customHeight="1">
      <c r="A9" s="139"/>
      <c r="B9" s="89"/>
      <c r="C9" s="89" t="s">
        <v>247</v>
      </c>
      <c r="D9" s="90"/>
      <c r="E9" s="88"/>
      <c r="F9" s="115"/>
      <c r="G9" s="115"/>
    </row>
    <row r="10" spans="1:7" ht="16.5" customHeight="1">
      <c r="A10" s="139"/>
      <c r="B10" s="89"/>
      <c r="C10" s="89" t="s">
        <v>289</v>
      </c>
      <c r="D10" s="90"/>
      <c r="E10" s="88"/>
      <c r="F10" s="115"/>
      <c r="G10" s="115"/>
    </row>
    <row r="11" spans="1:4" ht="12.75" customHeight="1">
      <c r="A11" s="139"/>
      <c r="B11" s="89"/>
      <c r="C11" s="108"/>
      <c r="D11" s="132"/>
    </row>
    <row r="12" spans="1:7" ht="42.75" customHeight="1">
      <c r="A12" s="527" t="s">
        <v>250</v>
      </c>
      <c r="B12" s="527"/>
      <c r="C12" s="527"/>
      <c r="D12" s="527"/>
      <c r="E12" s="527"/>
      <c r="F12" s="109"/>
      <c r="G12" s="109"/>
    </row>
    <row r="13" spans="1:7" ht="47.25" customHeight="1" hidden="1" thickBot="1">
      <c r="A13" s="527"/>
      <c r="B13" s="527"/>
      <c r="C13" s="527"/>
      <c r="D13" s="527"/>
      <c r="E13" s="527"/>
      <c r="F13" s="109"/>
      <c r="G13" s="109"/>
    </row>
    <row r="14" spans="1:3" ht="12" customHeight="1">
      <c r="A14" s="126"/>
      <c r="B14" s="126"/>
      <c r="C14" s="126"/>
    </row>
    <row r="15" spans="1:7" ht="21.75" customHeight="1">
      <c r="A15" s="525" t="s">
        <v>69</v>
      </c>
      <c r="B15" s="525" t="s">
        <v>70</v>
      </c>
      <c r="C15" s="523" t="s">
        <v>71</v>
      </c>
      <c r="D15" s="524"/>
      <c r="E15" s="524"/>
      <c r="F15" s="118"/>
      <c r="G15" s="118"/>
    </row>
    <row r="16" spans="1:7" ht="21" customHeight="1">
      <c r="A16" s="526"/>
      <c r="B16" s="526"/>
      <c r="C16" s="125" t="s">
        <v>160</v>
      </c>
      <c r="D16" s="99" t="s">
        <v>217</v>
      </c>
      <c r="E16" s="133" t="s">
        <v>249</v>
      </c>
      <c r="F16" s="110" t="s">
        <v>214</v>
      </c>
      <c r="G16" s="110" t="s">
        <v>213</v>
      </c>
    </row>
    <row r="17" spans="1:7" ht="17.25" customHeight="1">
      <c r="A17" s="67">
        <v>1</v>
      </c>
      <c r="B17" s="67">
        <v>2</v>
      </c>
      <c r="C17" s="67">
        <v>3</v>
      </c>
      <c r="D17" s="67">
        <v>4</v>
      </c>
      <c r="E17" s="67">
        <v>5</v>
      </c>
      <c r="F17" s="111"/>
      <c r="G17" s="111"/>
    </row>
    <row r="18" spans="1:7" ht="19.5" customHeight="1">
      <c r="A18" s="154" t="s">
        <v>72</v>
      </c>
      <c r="B18" s="155" t="s">
        <v>73</v>
      </c>
      <c r="C18" s="125">
        <f>C19+C22+C23+C24+C25+C26+C27+C28</f>
        <v>3545</v>
      </c>
      <c r="D18" s="125">
        <f>D19+D22+D23+D24+D25+D28</f>
        <v>1059</v>
      </c>
      <c r="E18" s="125">
        <f>E19+E22+E23+E24+E25+E28</f>
        <v>1112</v>
      </c>
      <c r="F18" s="112" t="e">
        <f>F19+F22+F23+F24+F25+#REF!+#REF!+F28</f>
        <v>#REF!</v>
      </c>
      <c r="G18" s="112" t="e">
        <f>F18/C18*100</f>
        <v>#REF!</v>
      </c>
    </row>
    <row r="19" spans="1:8" s="97" customFormat="1" ht="86.25" customHeight="1">
      <c r="A19" s="64" t="s">
        <v>82</v>
      </c>
      <c r="B19" s="68" t="s">
        <v>163</v>
      </c>
      <c r="C19" s="69">
        <v>3082</v>
      </c>
      <c r="D19" s="69">
        <v>666</v>
      </c>
      <c r="E19" s="69">
        <v>719</v>
      </c>
      <c r="F19" s="148">
        <v>1420.3</v>
      </c>
      <c r="G19" s="148">
        <f aca="true" t="shared" si="0" ref="G19:G45">F19/C19*100</f>
        <v>46.083711875405584</v>
      </c>
      <c r="H19" s="149"/>
    </row>
    <row r="20" spans="1:7" ht="35.25" customHeight="1" hidden="1">
      <c r="A20" s="64" t="s">
        <v>164</v>
      </c>
      <c r="B20" s="68" t="s">
        <v>165</v>
      </c>
      <c r="C20" s="69">
        <v>0</v>
      </c>
      <c r="D20" s="69">
        <v>0</v>
      </c>
      <c r="E20" s="69">
        <v>0</v>
      </c>
      <c r="F20" s="112"/>
      <c r="G20" s="112" t="e">
        <f t="shared" si="0"/>
        <v>#DIV/0!</v>
      </c>
    </row>
    <row r="21" spans="1:7" ht="18.75" customHeight="1">
      <c r="A21" s="66"/>
      <c r="B21" s="70" t="s">
        <v>113</v>
      </c>
      <c r="C21" s="71">
        <f>C22+C23+C24</f>
        <v>452.7</v>
      </c>
      <c r="D21" s="71">
        <f>D22+D23+D24</f>
        <v>382</v>
      </c>
      <c r="E21" s="71">
        <f>E22+E23+E24</f>
        <v>382</v>
      </c>
      <c r="F21" s="119">
        <f>F22+F23+F24</f>
        <v>169.20000000000002</v>
      </c>
      <c r="G21" s="112">
        <f t="shared" si="0"/>
        <v>37.37574552683897</v>
      </c>
    </row>
    <row r="22" spans="1:7" ht="56.25" customHeight="1">
      <c r="A22" s="64" t="s">
        <v>83</v>
      </c>
      <c r="B22" s="68" t="s">
        <v>78</v>
      </c>
      <c r="C22" s="69">
        <f>170-0.3</f>
        <v>169.7</v>
      </c>
      <c r="D22" s="69">
        <v>99</v>
      </c>
      <c r="E22" s="69">
        <v>99</v>
      </c>
      <c r="F22" s="112">
        <v>135</v>
      </c>
      <c r="G22" s="112">
        <f t="shared" si="0"/>
        <v>79.55215085444904</v>
      </c>
    </row>
    <row r="23" spans="1:8" s="97" customFormat="1" ht="31.5" customHeight="1">
      <c r="A23" s="64" t="s">
        <v>84</v>
      </c>
      <c r="B23" s="137" t="s">
        <v>79</v>
      </c>
      <c r="C23" s="69">
        <v>29</v>
      </c>
      <c r="D23" s="69">
        <v>29</v>
      </c>
      <c r="E23" s="69">
        <v>29</v>
      </c>
      <c r="F23" s="148">
        <v>2.9</v>
      </c>
      <c r="G23" s="148">
        <f t="shared" si="0"/>
        <v>10</v>
      </c>
      <c r="H23" s="149"/>
    </row>
    <row r="24" spans="1:8" s="108" customFormat="1" ht="45.75" customHeight="1">
      <c r="A24" s="64" t="s">
        <v>85</v>
      </c>
      <c r="B24" s="137" t="s">
        <v>80</v>
      </c>
      <c r="C24" s="69">
        <v>254</v>
      </c>
      <c r="D24" s="69">
        <v>254</v>
      </c>
      <c r="E24" s="69">
        <v>254</v>
      </c>
      <c r="F24" s="112">
        <v>31.3</v>
      </c>
      <c r="G24" s="112">
        <f t="shared" si="0"/>
        <v>12.322834645669293</v>
      </c>
      <c r="H24" s="151"/>
    </row>
    <row r="25" spans="1:8" ht="79.5" customHeight="1">
      <c r="A25" s="64" t="s">
        <v>86</v>
      </c>
      <c r="B25" s="68" t="s">
        <v>81</v>
      </c>
      <c r="C25" s="69">
        <v>5</v>
      </c>
      <c r="D25" s="69">
        <v>6</v>
      </c>
      <c r="E25" s="69">
        <v>6</v>
      </c>
      <c r="F25" s="112">
        <v>8.8</v>
      </c>
      <c r="G25" s="112">
        <f t="shared" si="0"/>
        <v>176.00000000000003</v>
      </c>
      <c r="H25" s="163"/>
    </row>
    <row r="26" spans="1:8" s="97" customFormat="1" ht="39" customHeight="1" hidden="1">
      <c r="A26" s="159" t="s">
        <v>211</v>
      </c>
      <c r="B26" s="160" t="s">
        <v>212</v>
      </c>
      <c r="C26" s="69"/>
      <c r="D26" s="69"/>
      <c r="E26" s="69"/>
      <c r="F26" s="148"/>
      <c r="G26" s="148" t="e">
        <f t="shared" si="0"/>
        <v>#DIV/0!</v>
      </c>
      <c r="H26" s="150"/>
    </row>
    <row r="27" spans="1:8" s="97" customFormat="1" ht="70.5" customHeight="1">
      <c r="A27" s="161" t="s">
        <v>306</v>
      </c>
      <c r="B27" s="510" t="s">
        <v>305</v>
      </c>
      <c r="C27" s="69">
        <v>0.3</v>
      </c>
      <c r="D27" s="69">
        <v>0</v>
      </c>
      <c r="E27" s="69">
        <v>0</v>
      </c>
      <c r="F27" s="148"/>
      <c r="G27" s="148"/>
      <c r="H27" s="149"/>
    </row>
    <row r="28" spans="1:7" s="9" customFormat="1" ht="48.75" customHeight="1">
      <c r="A28" s="105" t="s">
        <v>202</v>
      </c>
      <c r="B28" s="106" t="s">
        <v>203</v>
      </c>
      <c r="C28" s="69">
        <v>5</v>
      </c>
      <c r="D28" s="69">
        <v>5</v>
      </c>
      <c r="E28" s="69">
        <v>5</v>
      </c>
      <c r="F28" s="112">
        <v>7.8</v>
      </c>
      <c r="G28" s="112">
        <f t="shared" si="0"/>
        <v>156</v>
      </c>
    </row>
    <row r="29" spans="1:7" s="9" customFormat="1" ht="30.75" customHeight="1">
      <c r="A29" s="156" t="s">
        <v>74</v>
      </c>
      <c r="B29" s="78" t="s">
        <v>75</v>
      </c>
      <c r="C29" s="157">
        <f>C30+C34+C36+C39+C41+C43</f>
        <v>5299.1</v>
      </c>
      <c r="D29" s="157">
        <f>D30+D34+D36+D39+D43</f>
        <v>3321.9000000000005</v>
      </c>
      <c r="E29" s="157">
        <f>E30+E34+E36+E39+E43</f>
        <v>3272.5</v>
      </c>
      <c r="F29" s="113" t="e">
        <f>F30+F34+F36+F39+F43</f>
        <v>#REF!</v>
      </c>
      <c r="G29" s="112" t="e">
        <f t="shared" si="0"/>
        <v>#REF!</v>
      </c>
    </row>
    <row r="30" spans="1:7" s="9" customFormat="1" ht="39" customHeight="1">
      <c r="A30" s="158"/>
      <c r="B30" s="65" t="s">
        <v>112</v>
      </c>
      <c r="C30" s="73">
        <f>C33+C31+C32</f>
        <v>637.2</v>
      </c>
      <c r="D30" s="73">
        <f>D33+D31</f>
        <v>2398.6000000000004</v>
      </c>
      <c r="E30" s="73">
        <f>E33+E31</f>
        <v>2345.6</v>
      </c>
      <c r="F30" s="120" t="e">
        <f>#REF!+F31</f>
        <v>#REF!</v>
      </c>
      <c r="G30" s="112" t="e">
        <f t="shared" si="0"/>
        <v>#REF!</v>
      </c>
    </row>
    <row r="31" spans="1:8" s="97" customFormat="1" ht="36.75" customHeight="1">
      <c r="A31" s="64" t="s">
        <v>220</v>
      </c>
      <c r="B31" s="63" t="s">
        <v>93</v>
      </c>
      <c r="C31" s="72">
        <f>0+331.6+6</f>
        <v>337.6</v>
      </c>
      <c r="D31" s="72">
        <v>2083.8</v>
      </c>
      <c r="E31" s="72">
        <v>2011</v>
      </c>
      <c r="F31" s="152">
        <v>129.7</v>
      </c>
      <c r="G31" s="148">
        <f t="shared" si="0"/>
        <v>38.41824644549762</v>
      </c>
      <c r="H31" s="149"/>
    </row>
    <row r="32" spans="1:8" s="97" customFormat="1" ht="115.5" customHeight="1" hidden="1">
      <c r="A32" s="64" t="s">
        <v>310</v>
      </c>
      <c r="B32" s="63" t="s">
        <v>311</v>
      </c>
      <c r="C32" s="72">
        <v>0</v>
      </c>
      <c r="D32" s="72">
        <v>0</v>
      </c>
      <c r="E32" s="72">
        <v>0</v>
      </c>
      <c r="F32" s="152"/>
      <c r="G32" s="148"/>
      <c r="H32" s="149"/>
    </row>
    <row r="33" spans="1:8" s="97" customFormat="1" ht="46.5" customHeight="1">
      <c r="A33" s="64" t="s">
        <v>307</v>
      </c>
      <c r="B33" s="63" t="s">
        <v>308</v>
      </c>
      <c r="C33" s="72">
        <v>299.6</v>
      </c>
      <c r="D33" s="72">
        <v>314.8</v>
      </c>
      <c r="E33" s="72">
        <v>334.6</v>
      </c>
      <c r="F33" s="152"/>
      <c r="G33" s="148"/>
      <c r="H33" s="149"/>
    </row>
    <row r="34" spans="1:7" s="9" customFormat="1" ht="51.75" customHeight="1">
      <c r="A34" s="66"/>
      <c r="B34" s="65" t="s">
        <v>114</v>
      </c>
      <c r="C34" s="73">
        <f>C35</f>
        <v>2501.6</v>
      </c>
      <c r="D34" s="73">
        <f>D35</f>
        <v>826.9</v>
      </c>
      <c r="E34" s="73">
        <f>E35</f>
        <v>826.9</v>
      </c>
      <c r="F34" s="120">
        <f>F35</f>
        <v>142.7</v>
      </c>
      <c r="G34" s="112">
        <f t="shared" si="0"/>
        <v>5.704349216501439</v>
      </c>
    </row>
    <row r="35" spans="1:9" s="97" customFormat="1" ht="28.5" customHeight="1">
      <c r="A35" s="64" t="s">
        <v>221</v>
      </c>
      <c r="B35" s="162" t="s">
        <v>201</v>
      </c>
      <c r="C35" s="72">
        <f>826.9+806.6+961-92.9</f>
        <v>2501.6</v>
      </c>
      <c r="D35" s="72">
        <v>826.9</v>
      </c>
      <c r="E35" s="72">
        <v>826.9</v>
      </c>
      <c r="F35" s="152">
        <v>142.7</v>
      </c>
      <c r="G35" s="148">
        <f t="shared" si="0"/>
        <v>5.704349216501439</v>
      </c>
      <c r="H35" s="149"/>
      <c r="I35" s="153"/>
    </row>
    <row r="36" spans="1:7" s="9" customFormat="1" ht="36.75" customHeight="1">
      <c r="A36" s="66"/>
      <c r="B36" s="65" t="s">
        <v>111</v>
      </c>
      <c r="C36" s="73">
        <f>C37+C38</f>
        <v>95.5</v>
      </c>
      <c r="D36" s="73">
        <f>D37+D38</f>
        <v>96.4</v>
      </c>
      <c r="E36" s="73">
        <f>E37+E38</f>
        <v>100</v>
      </c>
      <c r="F36" s="120">
        <f>F37+F38</f>
        <v>64.7</v>
      </c>
      <c r="G36" s="112">
        <f t="shared" si="0"/>
        <v>67.74869109947645</v>
      </c>
    </row>
    <row r="37" spans="1:12" s="9" customFormat="1" ht="58.5" customHeight="1">
      <c r="A37" s="46" t="s">
        <v>222</v>
      </c>
      <c r="B37" s="74" t="s">
        <v>267</v>
      </c>
      <c r="C37" s="75">
        <v>93.5</v>
      </c>
      <c r="D37" s="75">
        <v>94.4</v>
      </c>
      <c r="E37" s="75">
        <v>98</v>
      </c>
      <c r="F37" s="114">
        <v>64.3</v>
      </c>
      <c r="G37" s="112">
        <f t="shared" si="0"/>
        <v>68.77005347593582</v>
      </c>
      <c r="H37" s="131"/>
      <c r="L37" s="108"/>
    </row>
    <row r="38" spans="1:7" s="9" customFormat="1" ht="55.5" customHeight="1">
      <c r="A38" s="46" t="s">
        <v>223</v>
      </c>
      <c r="B38" s="74" t="s">
        <v>87</v>
      </c>
      <c r="C38" s="72">
        <v>2</v>
      </c>
      <c r="D38" s="72">
        <v>2</v>
      </c>
      <c r="E38" s="72">
        <v>2</v>
      </c>
      <c r="F38" s="113">
        <v>0.4</v>
      </c>
      <c r="G38" s="112">
        <f t="shared" si="0"/>
        <v>20</v>
      </c>
    </row>
    <row r="39" spans="1:7" s="9" customFormat="1" ht="20.25" customHeight="1">
      <c r="A39" s="76"/>
      <c r="B39" s="77" t="s">
        <v>110</v>
      </c>
      <c r="C39" s="73">
        <f>C40</f>
        <v>1698.3</v>
      </c>
      <c r="D39" s="73">
        <f>D40</f>
        <v>0</v>
      </c>
      <c r="E39" s="73">
        <f>E40</f>
        <v>0</v>
      </c>
      <c r="F39" s="120">
        <f>F40</f>
        <v>297.7</v>
      </c>
      <c r="G39" s="112">
        <f t="shared" si="0"/>
        <v>17.529293999882235</v>
      </c>
    </row>
    <row r="40" spans="1:8" s="97" customFormat="1" ht="84.75" customHeight="1">
      <c r="A40" s="46" t="s">
        <v>224</v>
      </c>
      <c r="B40" s="45" t="s">
        <v>94</v>
      </c>
      <c r="C40" s="72">
        <f>259.6+333.7+1105</f>
        <v>1698.3</v>
      </c>
      <c r="D40" s="72">
        <v>0</v>
      </c>
      <c r="E40" s="72">
        <v>0</v>
      </c>
      <c r="F40" s="152">
        <v>297.7</v>
      </c>
      <c r="G40" s="148">
        <f t="shared" si="0"/>
        <v>17.529293999882235</v>
      </c>
      <c r="H40" s="149"/>
    </row>
    <row r="41" spans="1:8" s="97" customFormat="1" ht="31.5" customHeight="1">
      <c r="A41" s="46"/>
      <c r="B41" s="45" t="s">
        <v>268</v>
      </c>
      <c r="C41" s="72">
        <f>C42</f>
        <v>287.9</v>
      </c>
      <c r="D41" s="72">
        <f>D42</f>
        <v>0</v>
      </c>
      <c r="E41" s="72">
        <f>E42</f>
        <v>0</v>
      </c>
      <c r="F41" s="152"/>
      <c r="G41" s="148"/>
      <c r="H41" s="149"/>
    </row>
    <row r="42" spans="1:8" s="97" customFormat="1" ht="51" customHeight="1">
      <c r="A42" s="46" t="s">
        <v>270</v>
      </c>
      <c r="B42" s="45" t="s">
        <v>269</v>
      </c>
      <c r="C42" s="72">
        <v>287.9</v>
      </c>
      <c r="D42" s="72">
        <v>0</v>
      </c>
      <c r="E42" s="72">
        <v>0</v>
      </c>
      <c r="F42" s="152"/>
      <c r="G42" s="148"/>
      <c r="H42" s="149"/>
    </row>
    <row r="43" spans="1:7" s="9" customFormat="1" ht="23.25" customHeight="1">
      <c r="A43" s="193"/>
      <c r="B43" s="194" t="s">
        <v>162</v>
      </c>
      <c r="C43" s="73">
        <f>C44</f>
        <v>78.6</v>
      </c>
      <c r="D43" s="73">
        <f>D44</f>
        <v>0</v>
      </c>
      <c r="E43" s="73">
        <f>E44</f>
        <v>0</v>
      </c>
      <c r="F43" s="73">
        <f>F44</f>
        <v>7.5</v>
      </c>
      <c r="G43" s="73">
        <f>G44</f>
        <v>9.541984732824428</v>
      </c>
    </row>
    <row r="44" spans="1:7" s="9" customFormat="1" ht="47.25" customHeight="1">
      <c r="A44" s="195" t="s">
        <v>225</v>
      </c>
      <c r="B44" s="196" t="s">
        <v>104</v>
      </c>
      <c r="C44" s="72">
        <v>78.6</v>
      </c>
      <c r="D44" s="72">
        <v>0</v>
      </c>
      <c r="E44" s="72">
        <v>0</v>
      </c>
      <c r="F44" s="113">
        <v>7.5</v>
      </c>
      <c r="G44" s="112">
        <f t="shared" si="0"/>
        <v>9.541984732824428</v>
      </c>
    </row>
    <row r="45" spans="1:7" ht="19.5" customHeight="1">
      <c r="A45" s="197"/>
      <c r="B45" s="198" t="s">
        <v>76</v>
      </c>
      <c r="C45" s="199">
        <f>C18+C29</f>
        <v>8844.1</v>
      </c>
      <c r="D45" s="199">
        <f>D18+D29</f>
        <v>4380.900000000001</v>
      </c>
      <c r="E45" s="199">
        <f>E18+E29</f>
        <v>4384.5</v>
      </c>
      <c r="F45" s="114" t="e">
        <f>F18+F29</f>
        <v>#REF!</v>
      </c>
      <c r="G45" s="112" t="e">
        <f t="shared" si="0"/>
        <v>#REF!</v>
      </c>
    </row>
    <row r="46" spans="1:7" ht="12.75" customHeight="1">
      <c r="A46" s="140"/>
      <c r="B46" s="141"/>
      <c r="C46" s="127"/>
      <c r="E46" s="134"/>
      <c r="F46" s="121"/>
      <c r="G46" s="121"/>
    </row>
    <row r="47" spans="1:5" ht="12.75" customHeight="1">
      <c r="A47" s="140"/>
      <c r="B47" s="141"/>
      <c r="C47" s="127"/>
      <c r="E47" s="134" t="s">
        <v>275</v>
      </c>
    </row>
    <row r="48" spans="1:3" ht="12.75" customHeight="1">
      <c r="A48" s="140"/>
      <c r="B48" s="141"/>
      <c r="C48" s="127"/>
    </row>
    <row r="49" spans="1:3" ht="12.75" customHeight="1">
      <c r="A49" s="140"/>
      <c r="B49" s="141"/>
      <c r="C49" s="127"/>
    </row>
    <row r="50" spans="1:3" ht="12.75" customHeight="1">
      <c r="A50" s="140"/>
      <c r="B50" s="141"/>
      <c r="C50" s="127"/>
    </row>
    <row r="51" spans="1:3" ht="12.75" customHeight="1">
      <c r="A51" s="140"/>
      <c r="B51" s="141"/>
      <c r="C51" s="127"/>
    </row>
    <row r="52" spans="1:3" ht="12.75" customHeight="1">
      <c r="A52" s="140"/>
      <c r="B52" s="141"/>
      <c r="C52" s="127"/>
    </row>
    <row r="53" spans="1:3" ht="12.75" customHeight="1">
      <c r="A53" s="140"/>
      <c r="B53" s="141"/>
      <c r="C53" s="127"/>
    </row>
    <row r="54" spans="1:3" ht="12.75" customHeight="1">
      <c r="A54" s="140"/>
      <c r="B54" s="141"/>
      <c r="C54" s="127"/>
    </row>
    <row r="55" spans="1:3" ht="12.75" customHeight="1">
      <c r="A55" s="140"/>
      <c r="B55" s="141"/>
      <c r="C55" s="127"/>
    </row>
    <row r="56" spans="1:3" ht="12.75" customHeight="1">
      <c r="A56" s="140"/>
      <c r="B56" s="141"/>
      <c r="C56" s="127"/>
    </row>
    <row r="57" spans="1:3" ht="12.75" customHeight="1">
      <c r="A57" s="140"/>
      <c r="B57" s="141"/>
      <c r="C57" s="127"/>
    </row>
    <row r="58" spans="1:3" ht="12.75" customHeight="1">
      <c r="A58" s="140"/>
      <c r="B58" s="141"/>
      <c r="C58" s="127"/>
    </row>
    <row r="59" spans="1:3" ht="12.75" customHeight="1">
      <c r="A59" s="140"/>
      <c r="B59" s="128"/>
      <c r="C59" s="128"/>
    </row>
    <row r="60" spans="1:3" ht="21.75" customHeight="1">
      <c r="A60" s="140"/>
      <c r="B60" s="142"/>
      <c r="C60" s="127"/>
    </row>
    <row r="61" spans="1:3" ht="12.75" customHeight="1">
      <c r="A61" s="140"/>
      <c r="B61" s="128"/>
      <c r="C61" s="128"/>
    </row>
    <row r="62" spans="1:3" ht="12.75" customHeight="1">
      <c r="A62" s="140"/>
      <c r="B62" s="143"/>
      <c r="C62" s="127"/>
    </row>
    <row r="63" spans="1:3" ht="12.75" customHeight="1">
      <c r="A63" s="140"/>
      <c r="B63" s="144"/>
      <c r="C63" s="127"/>
    </row>
    <row r="64" spans="1:3" ht="15">
      <c r="A64" s="138"/>
      <c r="B64" s="145"/>
      <c r="C64" s="129"/>
    </row>
    <row r="65" spans="1:3" ht="15">
      <c r="A65" s="138"/>
      <c r="B65" s="145"/>
      <c r="C65" s="129"/>
    </row>
    <row r="66" spans="1:3" ht="15">
      <c r="A66" s="138"/>
      <c r="B66" s="145"/>
      <c r="C66" s="129"/>
    </row>
    <row r="67" spans="1:3" ht="15">
      <c r="A67" s="138"/>
      <c r="B67" s="145"/>
      <c r="C67" s="129"/>
    </row>
    <row r="68" spans="1:3" ht="15">
      <c r="A68" s="138"/>
      <c r="B68" s="145"/>
      <c r="C68" s="129"/>
    </row>
  </sheetData>
  <sheetProtection/>
  <mergeCells count="7">
    <mergeCell ref="C6:D6"/>
    <mergeCell ref="C7:D7"/>
    <mergeCell ref="C8:E8"/>
    <mergeCell ref="C15:E15"/>
    <mergeCell ref="A15:A16"/>
    <mergeCell ref="B15:B16"/>
    <mergeCell ref="A12:E13"/>
  </mergeCells>
  <printOptions/>
  <pageMargins left="0.7874015748031497" right="0.3937007874015748" top="0.7874015748031497" bottom="0.3937007874015748" header="0.3937007874015748" footer="0.3937007874015748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tabSelected="1" view="pageBreakPreview" zoomScale="80" zoomScaleSheetLayoutView="80" workbookViewId="0" topLeftCell="A5">
      <selection activeCell="C29" sqref="C29"/>
    </sheetView>
  </sheetViews>
  <sheetFormatPr defaultColWidth="9.140625" defaultRowHeight="12.75"/>
  <cols>
    <col min="1" max="1" width="16.140625" style="595" customWidth="1"/>
    <col min="2" max="2" width="28.421875" style="595" customWidth="1"/>
    <col min="3" max="3" width="78.28125" style="595" customWidth="1"/>
    <col min="4" max="16384" width="9.140625" style="595" customWidth="1"/>
  </cols>
  <sheetData>
    <row r="1" spans="1:7" s="592" customFormat="1" ht="15" hidden="1">
      <c r="A1" s="588"/>
      <c r="B1" s="589" t="s">
        <v>314</v>
      </c>
      <c r="C1" s="590" t="s">
        <v>315</v>
      </c>
      <c r="D1" s="591"/>
      <c r="F1" s="593"/>
      <c r="G1" s="593"/>
    </row>
    <row r="2" spans="1:7" s="592" customFormat="1" ht="15" hidden="1">
      <c r="A2" s="588"/>
      <c r="B2" s="594" t="s">
        <v>314</v>
      </c>
      <c r="C2" s="590" t="s">
        <v>34</v>
      </c>
      <c r="D2" s="591"/>
      <c r="F2" s="593"/>
      <c r="G2" s="593"/>
    </row>
    <row r="3" spans="1:7" s="592" customFormat="1" ht="15" hidden="1">
      <c r="A3" s="588"/>
      <c r="B3" s="589" t="s">
        <v>316</v>
      </c>
      <c r="C3" s="590" t="s">
        <v>317</v>
      </c>
      <c r="D3" s="591"/>
      <c r="F3" s="593"/>
      <c r="G3" s="593"/>
    </row>
    <row r="4" spans="3:4" ht="12.75" hidden="1">
      <c r="C4" s="596"/>
      <c r="D4" s="597"/>
    </row>
    <row r="5" spans="3:4" ht="12.75">
      <c r="C5" s="598" t="s">
        <v>315</v>
      </c>
      <c r="D5" s="597"/>
    </row>
    <row r="6" spans="3:4" ht="12.75">
      <c r="C6" s="598" t="s">
        <v>34</v>
      </c>
      <c r="D6" s="597"/>
    </row>
    <row r="7" spans="3:4" ht="12.75">
      <c r="C7" s="598" t="s">
        <v>318</v>
      </c>
      <c r="D7" s="597"/>
    </row>
    <row r="8" spans="3:4" ht="12.75">
      <c r="C8" s="596"/>
      <c r="D8" s="597"/>
    </row>
    <row r="9" spans="3:4" ht="12.75">
      <c r="C9" s="596"/>
      <c r="D9" s="597"/>
    </row>
    <row r="10" spans="1:7" s="601" customFormat="1" ht="13.5" customHeight="1">
      <c r="A10" s="599"/>
      <c r="B10" s="600"/>
      <c r="C10" s="600" t="s">
        <v>319</v>
      </c>
      <c r="D10" s="19"/>
      <c r="F10" s="602"/>
      <c r="G10" s="602"/>
    </row>
    <row r="11" spans="1:7" s="601" customFormat="1" ht="11.25" customHeight="1">
      <c r="A11" s="603"/>
      <c r="B11" s="600"/>
      <c r="C11" s="600" t="s">
        <v>34</v>
      </c>
      <c r="D11" s="19"/>
      <c r="F11" s="602"/>
      <c r="G11" s="602"/>
    </row>
    <row r="12" spans="1:7" s="601" customFormat="1" ht="12.75" customHeight="1">
      <c r="A12" s="603"/>
      <c r="B12" s="600"/>
      <c r="C12" s="600" t="s">
        <v>161</v>
      </c>
      <c r="D12" s="19"/>
      <c r="E12" s="597"/>
      <c r="F12" s="604"/>
      <c r="G12" s="604"/>
    </row>
    <row r="13" spans="1:7" s="601" customFormat="1" ht="13.5" customHeight="1">
      <c r="A13" s="603"/>
      <c r="B13" s="600"/>
      <c r="C13" s="600" t="s">
        <v>247</v>
      </c>
      <c r="D13" s="605"/>
      <c r="F13" s="602"/>
      <c r="G13" s="602"/>
    </row>
    <row r="14" spans="1:7" s="601" customFormat="1" ht="13.5" customHeight="1">
      <c r="A14" s="603"/>
      <c r="B14" s="600"/>
      <c r="C14" s="600"/>
      <c r="D14" s="605"/>
      <c r="F14" s="602"/>
      <c r="G14" s="602"/>
    </row>
    <row r="15" spans="1:3" ht="18.75">
      <c r="A15" s="606"/>
      <c r="C15" s="607"/>
    </row>
    <row r="16" spans="1:3" ht="63" customHeight="1">
      <c r="A16" s="608" t="s">
        <v>320</v>
      </c>
      <c r="B16" s="608"/>
      <c r="C16" s="608"/>
    </row>
    <row r="17" ht="3.75" customHeight="1">
      <c r="A17" s="609"/>
    </row>
    <row r="18" ht="8.25" customHeight="1">
      <c r="A18" s="610"/>
    </row>
    <row r="19" spans="1:3" ht="37.5" customHeight="1">
      <c r="A19" s="611" t="s">
        <v>321</v>
      </c>
      <c r="B19" s="611"/>
      <c r="C19" s="612" t="s">
        <v>322</v>
      </c>
    </row>
    <row r="20" spans="1:3" ht="14.25" customHeight="1">
      <c r="A20" s="613" t="s">
        <v>323</v>
      </c>
      <c r="B20" s="614" t="s">
        <v>324</v>
      </c>
      <c r="C20" s="612"/>
    </row>
    <row r="21" spans="1:3" ht="28.5">
      <c r="A21" s="613" t="s">
        <v>325</v>
      </c>
      <c r="B21" s="614"/>
      <c r="C21" s="612"/>
    </row>
    <row r="22" spans="1:3" ht="15" customHeight="1">
      <c r="A22" s="614" t="s">
        <v>326</v>
      </c>
      <c r="B22" s="614"/>
      <c r="C22" s="614"/>
    </row>
    <row r="23" spans="1:3" ht="65.25" customHeight="1">
      <c r="A23" s="615">
        <v>809</v>
      </c>
      <c r="B23" s="616" t="s">
        <v>86</v>
      </c>
      <c r="C23" s="617" t="s">
        <v>81</v>
      </c>
    </row>
    <row r="24" spans="1:3" ht="66.75" customHeight="1" hidden="1">
      <c r="A24" s="615"/>
      <c r="B24" s="616"/>
      <c r="C24" s="617"/>
    </row>
    <row r="25" spans="1:3" ht="62.25" customHeight="1">
      <c r="A25" s="618">
        <v>809</v>
      </c>
      <c r="B25" s="619" t="s">
        <v>327</v>
      </c>
      <c r="C25" s="620" t="s">
        <v>328</v>
      </c>
    </row>
    <row r="26" spans="1:3" ht="62.25" customHeight="1">
      <c r="A26" s="621">
        <v>809</v>
      </c>
      <c r="B26" s="621" t="s">
        <v>329</v>
      </c>
      <c r="C26" s="622" t="s">
        <v>330</v>
      </c>
    </row>
    <row r="27" spans="1:3" ht="36.75" customHeight="1">
      <c r="A27" s="615">
        <v>809</v>
      </c>
      <c r="B27" s="615" t="s">
        <v>331</v>
      </c>
      <c r="C27" s="617" t="s">
        <v>332</v>
      </c>
    </row>
    <row r="28" spans="1:3" ht="0.75" customHeight="1" hidden="1">
      <c r="A28" s="615"/>
      <c r="B28" s="615"/>
      <c r="C28" s="617"/>
    </row>
    <row r="29" spans="1:6" ht="60.75" customHeight="1">
      <c r="A29" s="621">
        <v>809</v>
      </c>
      <c r="B29" s="621" t="s">
        <v>333</v>
      </c>
      <c r="C29" s="622" t="s">
        <v>334</v>
      </c>
      <c r="D29" s="623"/>
      <c r="E29" s="597"/>
      <c r="F29" s="597"/>
    </row>
    <row r="30" spans="1:6" s="628" customFormat="1" ht="21.75" customHeight="1">
      <c r="A30" s="624">
        <v>809</v>
      </c>
      <c r="B30" s="625" t="s">
        <v>211</v>
      </c>
      <c r="C30" s="625" t="s">
        <v>212</v>
      </c>
      <c r="D30" s="626"/>
      <c r="E30" s="627"/>
      <c r="F30" s="627"/>
    </row>
    <row r="31" spans="1:6" ht="55.5" customHeight="1">
      <c r="A31" s="621">
        <v>809</v>
      </c>
      <c r="B31" s="629" t="s">
        <v>335</v>
      </c>
      <c r="C31" s="620" t="s">
        <v>336</v>
      </c>
      <c r="D31" s="623"/>
      <c r="E31" s="597"/>
      <c r="F31" s="597"/>
    </row>
    <row r="32" spans="1:4" ht="78.75">
      <c r="A32" s="621">
        <v>809</v>
      </c>
      <c r="B32" s="629" t="s">
        <v>337</v>
      </c>
      <c r="C32" s="620" t="s">
        <v>338</v>
      </c>
      <c r="D32" s="623"/>
    </row>
    <row r="33" spans="1:3" ht="82.5" customHeight="1" thickBot="1">
      <c r="A33" s="621">
        <v>809</v>
      </c>
      <c r="B33" s="629" t="s">
        <v>339</v>
      </c>
      <c r="C33" s="620" t="s">
        <v>340</v>
      </c>
    </row>
    <row r="34" spans="1:3" ht="60" customHeight="1" thickBot="1">
      <c r="A34" s="621">
        <v>809</v>
      </c>
      <c r="B34" s="630" t="s">
        <v>306</v>
      </c>
      <c r="C34" s="631" t="s">
        <v>305</v>
      </c>
    </row>
    <row r="35" spans="1:4" ht="82.5" customHeight="1">
      <c r="A35" s="632">
        <v>809</v>
      </c>
      <c r="B35" s="633" t="s">
        <v>341</v>
      </c>
      <c r="C35" s="634" t="s">
        <v>342</v>
      </c>
      <c r="D35" s="635">
        <v>1</v>
      </c>
    </row>
    <row r="36" spans="1:4" ht="150.75" customHeight="1">
      <c r="A36" s="632">
        <v>809</v>
      </c>
      <c r="B36" s="633" t="s">
        <v>343</v>
      </c>
      <c r="C36" s="634" t="s">
        <v>344</v>
      </c>
      <c r="D36" s="635">
        <v>1</v>
      </c>
    </row>
    <row r="37" spans="1:4" ht="113.25" customHeight="1">
      <c r="A37" s="632">
        <v>809</v>
      </c>
      <c r="B37" s="633" t="s">
        <v>345</v>
      </c>
      <c r="C37" s="634" t="s">
        <v>346</v>
      </c>
      <c r="D37" s="635">
        <v>1</v>
      </c>
    </row>
    <row r="38" spans="1:4" ht="63.75" customHeight="1">
      <c r="A38" s="632">
        <v>809</v>
      </c>
      <c r="B38" s="633" t="s">
        <v>347</v>
      </c>
      <c r="C38" s="634" t="s">
        <v>348</v>
      </c>
      <c r="D38" s="635">
        <v>1</v>
      </c>
    </row>
    <row r="39" spans="1:4" ht="139.5" customHeight="1">
      <c r="A39" s="632">
        <v>809</v>
      </c>
      <c r="B39" s="633" t="s">
        <v>349</v>
      </c>
      <c r="C39" s="634" t="s">
        <v>350</v>
      </c>
      <c r="D39" s="635">
        <v>1</v>
      </c>
    </row>
    <row r="40" spans="1:4" ht="15.75">
      <c r="A40" s="636">
        <v>809</v>
      </c>
      <c r="B40" s="636" t="s">
        <v>351</v>
      </c>
      <c r="C40" s="636" t="s">
        <v>352</v>
      </c>
      <c r="D40" s="637"/>
    </row>
    <row r="41" spans="1:4" ht="15.75">
      <c r="A41" s="636">
        <v>809</v>
      </c>
      <c r="B41" s="636" t="s">
        <v>202</v>
      </c>
      <c r="C41" s="636" t="s">
        <v>203</v>
      </c>
      <c r="D41" s="637"/>
    </row>
    <row r="42" spans="1:4" ht="15.75">
      <c r="A42" s="638">
        <v>809</v>
      </c>
      <c r="B42" s="638" t="s">
        <v>74</v>
      </c>
      <c r="C42" s="638" t="s">
        <v>353</v>
      </c>
      <c r="D42" s="637"/>
    </row>
    <row r="43" spans="1:4" ht="31.5">
      <c r="A43" s="636">
        <v>809</v>
      </c>
      <c r="B43" s="636" t="s">
        <v>220</v>
      </c>
      <c r="C43" s="639" t="s">
        <v>93</v>
      </c>
      <c r="D43" s="637"/>
    </row>
    <row r="44" spans="1:4" ht="93.75" customHeight="1">
      <c r="A44" s="636">
        <v>809</v>
      </c>
      <c r="B44" s="636" t="s">
        <v>310</v>
      </c>
      <c r="C44" s="639" t="s">
        <v>311</v>
      </c>
      <c r="D44" s="637"/>
    </row>
    <row r="45" spans="1:4" ht="42" customHeight="1">
      <c r="A45" s="636">
        <v>809</v>
      </c>
      <c r="B45" s="636" t="s">
        <v>307</v>
      </c>
      <c r="C45" s="639" t="s">
        <v>308</v>
      </c>
      <c r="D45" s="637"/>
    </row>
    <row r="46" spans="1:4" s="628" customFormat="1" ht="15.75">
      <c r="A46" s="636">
        <v>809</v>
      </c>
      <c r="B46" s="636" t="s">
        <v>221</v>
      </c>
      <c r="C46" s="639" t="s">
        <v>201</v>
      </c>
      <c r="D46" s="640"/>
    </row>
    <row r="47" spans="1:4" ht="30.75" customHeight="1">
      <c r="A47" s="641">
        <v>809</v>
      </c>
      <c r="B47" s="641" t="s">
        <v>222</v>
      </c>
      <c r="C47" s="642" t="s">
        <v>354</v>
      </c>
      <c r="D47" s="637"/>
    </row>
    <row r="48" spans="1:4" s="643" customFormat="1" ht="0.75" customHeight="1" hidden="1" thickBot="1">
      <c r="A48" s="641"/>
      <c r="B48" s="641"/>
      <c r="C48" s="642"/>
      <c r="D48" s="637"/>
    </row>
    <row r="49" spans="1:4" ht="31.5">
      <c r="A49" s="636">
        <v>809</v>
      </c>
      <c r="B49" s="636" t="s">
        <v>223</v>
      </c>
      <c r="C49" s="639" t="s">
        <v>355</v>
      </c>
      <c r="D49" s="637"/>
    </row>
    <row r="50" spans="1:4" s="628" customFormat="1" ht="15.75">
      <c r="A50" s="636">
        <v>809</v>
      </c>
      <c r="B50" s="636" t="s">
        <v>356</v>
      </c>
      <c r="C50" s="639" t="s">
        <v>357</v>
      </c>
      <c r="D50" s="640"/>
    </row>
    <row r="51" spans="1:4" ht="62.25" customHeight="1">
      <c r="A51" s="636">
        <v>809</v>
      </c>
      <c r="B51" s="636" t="s">
        <v>224</v>
      </c>
      <c r="C51" s="639" t="s">
        <v>358</v>
      </c>
      <c r="D51" s="637"/>
    </row>
    <row r="52" spans="1:4" s="647" customFormat="1" ht="51" customHeight="1">
      <c r="A52" s="636">
        <v>809</v>
      </c>
      <c r="B52" s="644" t="s">
        <v>270</v>
      </c>
      <c r="C52" s="645" t="s">
        <v>269</v>
      </c>
      <c r="D52" s="646">
        <v>1</v>
      </c>
    </row>
    <row r="53" spans="1:4" s="628" customFormat="1" ht="42.75" customHeight="1">
      <c r="A53" s="636">
        <v>809</v>
      </c>
      <c r="B53" s="648" t="s">
        <v>225</v>
      </c>
      <c r="C53" s="649" t="s">
        <v>104</v>
      </c>
      <c r="D53" s="626"/>
    </row>
    <row r="54" spans="1:3" ht="67.5" customHeight="1">
      <c r="A54" s="641">
        <v>809</v>
      </c>
      <c r="B54" s="641" t="s">
        <v>359</v>
      </c>
      <c r="C54" s="642" t="s">
        <v>360</v>
      </c>
    </row>
    <row r="55" spans="1:3" ht="17.25" customHeight="1">
      <c r="A55" s="641"/>
      <c r="B55" s="641"/>
      <c r="C55" s="642"/>
    </row>
    <row r="56" spans="2:3" ht="15.75">
      <c r="B56" s="650"/>
      <c r="C56" s="651" t="s">
        <v>275</v>
      </c>
    </row>
    <row r="57" spans="2:3" ht="15" customHeight="1">
      <c r="B57" s="650"/>
      <c r="C57" s="650"/>
    </row>
  </sheetData>
  <sheetProtection selectLockedCells="1" selectUnlockedCells="1"/>
  <mergeCells count="17">
    <mergeCell ref="A54:A55"/>
    <mergeCell ref="B54:B55"/>
    <mergeCell ref="C54:C55"/>
    <mergeCell ref="A27:A28"/>
    <mergeCell ref="B27:B28"/>
    <mergeCell ref="C27:C28"/>
    <mergeCell ref="A47:A48"/>
    <mergeCell ref="B47:B48"/>
    <mergeCell ref="C47:C48"/>
    <mergeCell ref="A16:C16"/>
    <mergeCell ref="A19:B19"/>
    <mergeCell ref="C19:C21"/>
    <mergeCell ref="B20:B21"/>
    <mergeCell ref="A22:C22"/>
    <mergeCell ref="A23:A24"/>
    <mergeCell ref="B23:B24"/>
    <mergeCell ref="C23:C24"/>
  </mergeCells>
  <printOptions/>
  <pageMargins left="1.19" right="0.22013888888888888" top="0.17" bottom="0.17" header="0.17" footer="0.17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52"/>
  <sheetViews>
    <sheetView view="pageBreakPreview" zoomScale="70" zoomScaleNormal="75" zoomScaleSheetLayoutView="70" zoomScalePageLayoutView="0" workbookViewId="0" topLeftCell="A1">
      <selection activeCell="C8" sqref="C8"/>
    </sheetView>
  </sheetViews>
  <sheetFormatPr defaultColWidth="9.140625" defaultRowHeight="12.75"/>
  <cols>
    <col min="1" max="1" width="73.57421875" style="2" customWidth="1"/>
    <col min="2" max="2" width="14.28125" style="2" customWidth="1"/>
    <col min="3" max="3" width="13.00390625" style="2" customWidth="1"/>
    <col min="4" max="4" width="12.57421875" style="13" customWidth="1"/>
    <col min="5" max="5" width="12.8515625" style="2" customWidth="1"/>
    <col min="6" max="6" width="17.7109375" style="2" customWidth="1"/>
    <col min="7" max="16384" width="9.140625" style="2" customWidth="1"/>
  </cols>
  <sheetData>
    <row r="1" spans="4:5" ht="18">
      <c r="D1" s="478" t="s">
        <v>286</v>
      </c>
      <c r="E1" s="479"/>
    </row>
    <row r="2" spans="4:5" ht="18">
      <c r="D2" s="478" t="s">
        <v>34</v>
      </c>
      <c r="E2" s="479"/>
    </row>
    <row r="3" spans="4:5" ht="18">
      <c r="D3" s="478" t="s">
        <v>313</v>
      </c>
      <c r="E3" s="479"/>
    </row>
    <row r="5" spans="1:9" ht="18">
      <c r="A5" s="3"/>
      <c r="B5" s="54"/>
      <c r="C5" s="55"/>
      <c r="D5" s="511" t="s">
        <v>280</v>
      </c>
      <c r="E5" s="511"/>
      <c r="F5" s="59"/>
      <c r="G5" s="55"/>
      <c r="H5" s="55"/>
      <c r="I5" s="55"/>
    </row>
    <row r="6" spans="1:9" ht="18">
      <c r="A6" s="3"/>
      <c r="B6" s="79"/>
      <c r="C6" s="55"/>
      <c r="D6" s="512" t="s">
        <v>34</v>
      </c>
      <c r="E6" s="512"/>
      <c r="F6" s="59"/>
      <c r="G6" s="55"/>
      <c r="H6" s="55"/>
      <c r="I6" s="55"/>
    </row>
    <row r="7" spans="1:9" ht="18">
      <c r="A7" s="3"/>
      <c r="B7" s="54"/>
      <c r="C7" s="55"/>
      <c r="D7" s="512" t="s">
        <v>161</v>
      </c>
      <c r="E7" s="512"/>
      <c r="F7" s="513"/>
      <c r="G7" s="55"/>
      <c r="H7" s="55"/>
      <c r="I7" s="55"/>
    </row>
    <row r="8" spans="4:6" ht="18">
      <c r="D8" s="19" t="s">
        <v>247</v>
      </c>
      <c r="E8" s="20"/>
      <c r="F8" s="59"/>
    </row>
    <row r="9" spans="4:6" ht="21" customHeight="1">
      <c r="D9" s="19" t="s">
        <v>289</v>
      </c>
      <c r="E9" s="20"/>
      <c r="F9" s="59"/>
    </row>
    <row r="10" spans="1:6" ht="25.5" customHeight="1">
      <c r="A10" s="24"/>
      <c r="B10" s="56"/>
      <c r="C10" s="56"/>
      <c r="D10" s="56"/>
      <c r="E10" s="3"/>
      <c r="F10" s="3"/>
    </row>
    <row r="11" spans="1:6" ht="11.25" customHeight="1">
      <c r="A11" s="533" t="s">
        <v>33</v>
      </c>
      <c r="B11" s="534"/>
      <c r="C11" s="534"/>
      <c r="D11" s="534"/>
      <c r="E11" s="535"/>
      <c r="F11" s="513"/>
    </row>
    <row r="12" spans="1:6" ht="26.25" customHeight="1">
      <c r="A12" s="536" t="s">
        <v>251</v>
      </c>
      <c r="B12" s="536"/>
      <c r="C12" s="536"/>
      <c r="D12" s="536"/>
      <c r="E12" s="535"/>
      <c r="F12" s="513"/>
    </row>
    <row r="13" spans="1:6" ht="4.5" customHeight="1">
      <c r="A13" s="5"/>
      <c r="B13" s="5"/>
      <c r="C13" s="5"/>
      <c r="D13" s="5"/>
      <c r="E13" s="4"/>
      <c r="F13" s="57"/>
    </row>
    <row r="14" spans="1:6" ht="18">
      <c r="A14" s="528" t="s">
        <v>11</v>
      </c>
      <c r="B14" s="528" t="s">
        <v>1</v>
      </c>
      <c r="C14" s="528" t="s">
        <v>12</v>
      </c>
      <c r="D14" s="530" t="s">
        <v>71</v>
      </c>
      <c r="E14" s="531"/>
      <c r="F14" s="532"/>
    </row>
    <row r="15" spans="1:6" ht="18">
      <c r="A15" s="529"/>
      <c r="B15" s="529"/>
      <c r="C15" s="529"/>
      <c r="D15" s="60" t="s">
        <v>160</v>
      </c>
      <c r="E15" s="61" t="s">
        <v>217</v>
      </c>
      <c r="F15" s="61" t="s">
        <v>249</v>
      </c>
    </row>
    <row r="16" spans="1:6" ht="18">
      <c r="A16" s="25">
        <v>1</v>
      </c>
      <c r="B16" s="26">
        <v>2</v>
      </c>
      <c r="C16" s="26">
        <v>3</v>
      </c>
      <c r="D16" s="27">
        <v>4</v>
      </c>
      <c r="E16" s="26">
        <v>5</v>
      </c>
      <c r="F16" s="26">
        <v>6</v>
      </c>
    </row>
    <row r="17" spans="1:6" s="167" customFormat="1" ht="18">
      <c r="A17" s="385" t="s">
        <v>2</v>
      </c>
      <c r="B17" s="368">
        <v>1</v>
      </c>
      <c r="C17" s="368">
        <v>0</v>
      </c>
      <c r="D17" s="357">
        <f>SUM(D18:D22)</f>
        <v>3088</v>
      </c>
      <c r="E17" s="357">
        <f>SUM(E18:E22)</f>
        <v>2271</v>
      </c>
      <c r="F17" s="357">
        <f>SUM(F18:F22)</f>
        <v>2241.5</v>
      </c>
    </row>
    <row r="18" spans="1:6" s="167" customFormat="1" ht="31.5">
      <c r="A18" s="358" t="s">
        <v>3</v>
      </c>
      <c r="B18" s="368">
        <v>1</v>
      </c>
      <c r="C18" s="368">
        <v>2</v>
      </c>
      <c r="D18" s="335">
        <f>'приложение 6'!J18</f>
        <v>764.2</v>
      </c>
      <c r="E18" s="335">
        <f>'приложение 6'!K18</f>
        <v>627.9</v>
      </c>
      <c r="F18" s="335">
        <f>'приложение 6'!L18</f>
        <v>627.9</v>
      </c>
    </row>
    <row r="19" spans="1:6" s="167" customFormat="1" ht="47.25">
      <c r="A19" s="386" t="s">
        <v>13</v>
      </c>
      <c r="B19" s="368">
        <v>1</v>
      </c>
      <c r="C19" s="368">
        <v>4</v>
      </c>
      <c r="D19" s="335">
        <f>'приложение 6'!J28</f>
        <v>1913.6</v>
      </c>
      <c r="E19" s="335">
        <f>'приложение 6'!K28</f>
        <v>1510.0000000000002</v>
      </c>
      <c r="F19" s="335">
        <f>'приложение 6'!L28</f>
        <v>1510.5000000000002</v>
      </c>
    </row>
    <row r="20" spans="1:6" s="167" customFormat="1" ht="31.5">
      <c r="A20" s="386" t="s">
        <v>27</v>
      </c>
      <c r="B20" s="368">
        <v>1</v>
      </c>
      <c r="C20" s="368">
        <v>6</v>
      </c>
      <c r="D20" s="335">
        <f>'приложение 6'!J61</f>
        <v>24.7</v>
      </c>
      <c r="E20" s="335">
        <f>'приложение 6'!K61</f>
        <v>0</v>
      </c>
      <c r="F20" s="335">
        <f>'приложение 6'!L61</f>
        <v>0</v>
      </c>
    </row>
    <row r="21" spans="1:6" s="167" customFormat="1" ht="18">
      <c r="A21" s="387" t="s">
        <v>4</v>
      </c>
      <c r="B21" s="368">
        <v>1</v>
      </c>
      <c r="C21" s="368">
        <v>11</v>
      </c>
      <c r="D21" s="335">
        <f>'приложение 6'!J64</f>
        <v>1.1</v>
      </c>
      <c r="E21" s="335">
        <f>'приложение 6'!K64</f>
        <v>1.1</v>
      </c>
      <c r="F21" s="335">
        <f>'приложение 6'!L64</f>
        <v>1.1</v>
      </c>
    </row>
    <row r="22" spans="1:6" s="167" customFormat="1" ht="18">
      <c r="A22" s="387" t="s">
        <v>5</v>
      </c>
      <c r="B22" s="368">
        <v>1</v>
      </c>
      <c r="C22" s="368">
        <v>13</v>
      </c>
      <c r="D22" s="335">
        <f>'приложение 6'!J67</f>
        <v>384.4</v>
      </c>
      <c r="E22" s="335">
        <f>'приложение 6'!K67</f>
        <v>132</v>
      </c>
      <c r="F22" s="335">
        <f>'приложение 6'!L67</f>
        <v>102</v>
      </c>
    </row>
    <row r="23" spans="1:6" s="167" customFormat="1" ht="18">
      <c r="A23" s="385" t="s">
        <v>14</v>
      </c>
      <c r="B23" s="368">
        <v>2</v>
      </c>
      <c r="C23" s="368">
        <v>0</v>
      </c>
      <c r="D23" s="357">
        <f>'приложение 6'!J87</f>
        <v>93.5</v>
      </c>
      <c r="E23" s="357">
        <f>'приложение 6'!K87</f>
        <v>94.4</v>
      </c>
      <c r="F23" s="357">
        <f>'приложение 6'!L87</f>
        <v>98</v>
      </c>
    </row>
    <row r="24" spans="1:6" s="167" customFormat="1" ht="18">
      <c r="A24" s="387" t="s">
        <v>15</v>
      </c>
      <c r="B24" s="368">
        <v>2</v>
      </c>
      <c r="C24" s="368">
        <v>3</v>
      </c>
      <c r="D24" s="335">
        <f>'приложение 6'!J88</f>
        <v>93.5</v>
      </c>
      <c r="E24" s="335">
        <f>'приложение 6'!K88</f>
        <v>94.4</v>
      </c>
      <c r="F24" s="335">
        <f>'приложение 6'!L88</f>
        <v>98</v>
      </c>
    </row>
    <row r="25" spans="1:6" s="167" customFormat="1" ht="31.5">
      <c r="A25" s="385" t="s">
        <v>6</v>
      </c>
      <c r="B25" s="368">
        <v>3</v>
      </c>
      <c r="C25" s="368">
        <v>0</v>
      </c>
      <c r="D25" s="357">
        <f>'приложение 6'!J92</f>
        <v>388.6</v>
      </c>
      <c r="E25" s="357">
        <f>'приложение 6'!K92</f>
        <v>251.6</v>
      </c>
      <c r="F25" s="357">
        <f>'приложение 6'!L92</f>
        <v>238.6</v>
      </c>
    </row>
    <row r="26" spans="1:6" s="167" customFormat="1" ht="32.25" customHeight="1">
      <c r="A26" s="387" t="s">
        <v>119</v>
      </c>
      <c r="B26" s="368">
        <v>3</v>
      </c>
      <c r="C26" s="368">
        <v>9</v>
      </c>
      <c r="D26" s="335">
        <f>'приложение 6'!J93</f>
        <v>80</v>
      </c>
      <c r="E26" s="335">
        <f>'приложение 6'!K93</f>
        <v>80</v>
      </c>
      <c r="F26" s="335">
        <f>'приложение 6'!L93</f>
        <v>80</v>
      </c>
    </row>
    <row r="27" spans="1:6" s="167" customFormat="1" ht="18">
      <c r="A27" s="387" t="s">
        <v>16</v>
      </c>
      <c r="B27" s="368">
        <v>3</v>
      </c>
      <c r="C27" s="368">
        <v>10</v>
      </c>
      <c r="D27" s="335">
        <f>'приложение 6'!J97</f>
        <v>308.6</v>
      </c>
      <c r="E27" s="335">
        <f>'приложение 6'!K97</f>
        <v>171.6</v>
      </c>
      <c r="F27" s="335">
        <f>'приложение 6'!L97</f>
        <v>158.6</v>
      </c>
    </row>
    <row r="28" spans="1:6" s="167" customFormat="1" ht="18" hidden="1">
      <c r="A28" s="360" t="s">
        <v>101</v>
      </c>
      <c r="B28" s="368">
        <v>4</v>
      </c>
      <c r="C28" s="368">
        <v>0</v>
      </c>
      <c r="D28" s="357" t="e">
        <f>D29</f>
        <v>#REF!</v>
      </c>
      <c r="E28" s="388"/>
      <c r="F28" s="388"/>
    </row>
    <row r="29" spans="1:6" s="167" customFormat="1" ht="18" hidden="1">
      <c r="A29" s="358" t="s">
        <v>102</v>
      </c>
      <c r="B29" s="368">
        <v>4</v>
      </c>
      <c r="C29" s="368">
        <v>9</v>
      </c>
      <c r="D29" s="335" t="e">
        <f>#REF!</f>
        <v>#REF!</v>
      </c>
      <c r="E29" s="388"/>
      <c r="F29" s="388"/>
    </row>
    <row r="30" spans="1:6" s="167" customFormat="1" ht="18">
      <c r="A30" s="385" t="s">
        <v>101</v>
      </c>
      <c r="B30" s="362">
        <v>4</v>
      </c>
      <c r="C30" s="362">
        <v>0</v>
      </c>
      <c r="D30" s="357">
        <f>'приложение 6'!J111</f>
        <v>317.1</v>
      </c>
      <c r="E30" s="357">
        <f>'приложение 6'!K111</f>
        <v>0</v>
      </c>
      <c r="F30" s="357">
        <f>'приложение 6'!L111</f>
        <v>0</v>
      </c>
    </row>
    <row r="31" spans="1:6" s="167" customFormat="1" ht="18">
      <c r="A31" s="389" t="s">
        <v>102</v>
      </c>
      <c r="B31" s="368">
        <v>4</v>
      </c>
      <c r="C31" s="368">
        <v>9</v>
      </c>
      <c r="D31" s="335">
        <f>'приложение 6'!J112</f>
        <v>317.1</v>
      </c>
      <c r="E31" s="335">
        <f>'приложение 6'!K112</f>
        <v>0</v>
      </c>
      <c r="F31" s="335">
        <f>'приложение 6'!L112</f>
        <v>0</v>
      </c>
    </row>
    <row r="32" spans="1:6" s="167" customFormat="1" ht="18">
      <c r="A32" s="385" t="s">
        <v>7</v>
      </c>
      <c r="B32" s="368">
        <v>5</v>
      </c>
      <c r="C32" s="368">
        <v>0</v>
      </c>
      <c r="D32" s="357">
        <f>D33+D34+D35+D36</f>
        <v>4039.2000000000003</v>
      </c>
      <c r="E32" s="357">
        <f>'приложение 6'!K118</f>
        <v>1428.7</v>
      </c>
      <c r="F32" s="357">
        <f>'приложение 6'!L118</f>
        <v>1384.7</v>
      </c>
    </row>
    <row r="33" spans="1:6" s="167" customFormat="1" ht="18">
      <c r="A33" s="387" t="s">
        <v>77</v>
      </c>
      <c r="B33" s="368">
        <v>5</v>
      </c>
      <c r="C33" s="368">
        <v>1</v>
      </c>
      <c r="D33" s="335">
        <f>'приложение 6'!J119</f>
        <v>165.3</v>
      </c>
      <c r="E33" s="335">
        <f>'приложение 6'!K119</f>
        <v>5</v>
      </c>
      <c r="F33" s="335">
        <f>'приложение 6'!L119</f>
        <v>5</v>
      </c>
    </row>
    <row r="34" spans="1:6" s="167" customFormat="1" ht="18">
      <c r="A34" s="387" t="s">
        <v>271</v>
      </c>
      <c r="B34" s="368">
        <v>5</v>
      </c>
      <c r="C34" s="368">
        <v>2</v>
      </c>
      <c r="D34" s="335">
        <f>'приложение 6'!J134</f>
        <v>1105</v>
      </c>
      <c r="E34" s="335">
        <f>'приложение 6'!K134</f>
        <v>0</v>
      </c>
      <c r="F34" s="335">
        <f>'приложение 6'!L134</f>
        <v>0</v>
      </c>
    </row>
    <row r="35" spans="1:6" s="167" customFormat="1" ht="18">
      <c r="A35" s="387" t="s">
        <v>8</v>
      </c>
      <c r="B35" s="368">
        <v>5</v>
      </c>
      <c r="C35" s="368">
        <v>3</v>
      </c>
      <c r="D35" s="335">
        <f>'приложение 6'!J143</f>
        <v>2594</v>
      </c>
      <c r="E35" s="335">
        <f>'приложение 6'!K143</f>
        <v>1423.7</v>
      </c>
      <c r="F35" s="335">
        <f>'приложение 6'!L143</f>
        <v>1379.7</v>
      </c>
    </row>
    <row r="36" spans="1:6" s="167" customFormat="1" ht="18">
      <c r="A36" s="387" t="s">
        <v>215</v>
      </c>
      <c r="B36" s="368">
        <v>5</v>
      </c>
      <c r="C36" s="368">
        <v>5</v>
      </c>
      <c r="D36" s="335">
        <f>'приложение 6'!J176</f>
        <v>174.9</v>
      </c>
      <c r="E36" s="335">
        <f>'приложение 6'!K176</f>
        <v>0</v>
      </c>
      <c r="F36" s="335">
        <f>'приложение 6'!L176</f>
        <v>0</v>
      </c>
    </row>
    <row r="37" spans="1:6" s="167" customFormat="1" ht="18">
      <c r="A37" s="385" t="s">
        <v>45</v>
      </c>
      <c r="B37" s="368">
        <v>7</v>
      </c>
      <c r="C37" s="368">
        <v>0</v>
      </c>
      <c r="D37" s="357">
        <f>'приложение 6'!J182</f>
        <v>2.9</v>
      </c>
      <c r="E37" s="357">
        <f>'приложение 6'!K182</f>
        <v>0</v>
      </c>
      <c r="F37" s="357">
        <f>'приложение 6'!L182</f>
        <v>0</v>
      </c>
    </row>
    <row r="38" spans="1:6" s="167" customFormat="1" ht="18">
      <c r="A38" s="387" t="s">
        <v>44</v>
      </c>
      <c r="B38" s="368">
        <v>7</v>
      </c>
      <c r="C38" s="368">
        <v>7</v>
      </c>
      <c r="D38" s="335">
        <f>'приложение 6'!J183</f>
        <v>2.9</v>
      </c>
      <c r="E38" s="335">
        <f>'приложение 6'!K183</f>
        <v>0</v>
      </c>
      <c r="F38" s="335">
        <f>'приложение 6'!L183</f>
        <v>0</v>
      </c>
    </row>
    <row r="39" spans="1:6" s="167" customFormat="1" ht="18" hidden="1">
      <c r="A39" s="385" t="s">
        <v>17</v>
      </c>
      <c r="B39" s="368">
        <v>8</v>
      </c>
      <c r="C39" s="368">
        <v>0</v>
      </c>
      <c r="D39" s="357" t="e">
        <f>#REF!</f>
        <v>#REF!</v>
      </c>
      <c r="E39" s="388"/>
      <c r="F39" s="388"/>
    </row>
    <row r="40" spans="1:6" s="167" customFormat="1" ht="18" hidden="1">
      <c r="A40" s="387" t="s">
        <v>9</v>
      </c>
      <c r="B40" s="368">
        <v>8</v>
      </c>
      <c r="C40" s="368">
        <v>1</v>
      </c>
      <c r="D40" s="335" t="e">
        <f>#REF!</f>
        <v>#REF!</v>
      </c>
      <c r="E40" s="388"/>
      <c r="F40" s="388"/>
    </row>
    <row r="41" spans="1:6" s="167" customFormat="1" ht="18">
      <c r="A41" s="398" t="s">
        <v>17</v>
      </c>
      <c r="B41" s="291">
        <v>8</v>
      </c>
      <c r="C41" s="291">
        <v>0</v>
      </c>
      <c r="D41" s="357">
        <f>D42</f>
        <v>53</v>
      </c>
      <c r="E41" s="357">
        <f>E42</f>
        <v>0</v>
      </c>
      <c r="F41" s="357">
        <f>F42</f>
        <v>0</v>
      </c>
    </row>
    <row r="42" spans="1:6" s="167" customFormat="1" ht="16.5" customHeight="1">
      <c r="A42" s="358" t="s">
        <v>264</v>
      </c>
      <c r="B42" s="253">
        <v>8</v>
      </c>
      <c r="C42" s="253">
        <v>4</v>
      </c>
      <c r="D42" s="335">
        <f>'приложение 6'!J188</f>
        <v>53</v>
      </c>
      <c r="E42" s="335">
        <f>'приложение 6'!K188</f>
        <v>0</v>
      </c>
      <c r="F42" s="335">
        <f>'приложение 6'!L188</f>
        <v>0</v>
      </c>
    </row>
    <row r="43" spans="1:6" s="167" customFormat="1" ht="18">
      <c r="A43" s="385" t="s">
        <v>10</v>
      </c>
      <c r="B43" s="368">
        <v>10</v>
      </c>
      <c r="C43" s="368">
        <v>0</v>
      </c>
      <c r="D43" s="357">
        <f>'приложение 6'!J193</f>
        <v>248.8</v>
      </c>
      <c r="E43" s="357">
        <f>'приложение 6'!K193</f>
        <v>248.8</v>
      </c>
      <c r="F43" s="357">
        <f>'приложение 6'!L193</f>
        <v>248.8</v>
      </c>
    </row>
    <row r="44" spans="1:6" s="167" customFormat="1" ht="18">
      <c r="A44" s="387" t="s">
        <v>32</v>
      </c>
      <c r="B44" s="368">
        <v>10</v>
      </c>
      <c r="C44" s="368">
        <v>1</v>
      </c>
      <c r="D44" s="335">
        <f>'приложение 6'!J194</f>
        <v>248.8</v>
      </c>
      <c r="E44" s="335">
        <f>'приложение 6'!K194</f>
        <v>248.8</v>
      </c>
      <c r="F44" s="335">
        <f>'приложение 6'!L194</f>
        <v>248.8</v>
      </c>
    </row>
    <row r="45" spans="1:6" s="167" customFormat="1" ht="18" hidden="1">
      <c r="A45" s="387"/>
      <c r="B45" s="368"/>
      <c r="C45" s="368"/>
      <c r="D45" s="335"/>
      <c r="E45" s="388"/>
      <c r="F45" s="388"/>
    </row>
    <row r="46" spans="1:6" s="167" customFormat="1" ht="18">
      <c r="A46" s="390" t="s">
        <v>36</v>
      </c>
      <c r="B46" s="368">
        <v>11</v>
      </c>
      <c r="C46" s="368">
        <v>0</v>
      </c>
      <c r="D46" s="357">
        <f>D47</f>
        <v>820</v>
      </c>
      <c r="E46" s="357">
        <f>E47</f>
        <v>0</v>
      </c>
      <c r="F46" s="357">
        <f>F47</f>
        <v>0</v>
      </c>
    </row>
    <row r="47" spans="1:6" s="167" customFormat="1" ht="18">
      <c r="A47" s="391" t="s">
        <v>48</v>
      </c>
      <c r="B47" s="368">
        <v>11</v>
      </c>
      <c r="C47" s="368">
        <v>1</v>
      </c>
      <c r="D47" s="335">
        <f>'приложение 6'!J199</f>
        <v>820</v>
      </c>
      <c r="E47" s="335">
        <f>'приложение 6'!K199</f>
        <v>0</v>
      </c>
      <c r="F47" s="335">
        <f>'приложение 6'!L199</f>
        <v>0</v>
      </c>
    </row>
    <row r="48" spans="1:6" s="168" customFormat="1" ht="18">
      <c r="A48" s="385" t="s">
        <v>196</v>
      </c>
      <c r="B48" s="362"/>
      <c r="C48" s="362"/>
      <c r="D48" s="357">
        <f>D17+D23+D25+D30+D32+D37+D41+D43+D46</f>
        <v>9051.099999999999</v>
      </c>
      <c r="E48" s="357">
        <f>E17+E23+E25+E32+E37+E43+E46</f>
        <v>4294.5</v>
      </c>
      <c r="F48" s="357">
        <f>F17+F23+F25+F32+F37+F43+F46</f>
        <v>4211.6</v>
      </c>
    </row>
    <row r="49" spans="1:6" s="168" customFormat="1" ht="18">
      <c r="A49" s="390" t="s">
        <v>123</v>
      </c>
      <c r="B49" s="362"/>
      <c r="C49" s="362"/>
      <c r="D49" s="357">
        <f>'приложение 6'!J210</f>
        <v>0</v>
      </c>
      <c r="E49" s="357">
        <f>'приложение 6'!K210</f>
        <v>86.4</v>
      </c>
      <c r="F49" s="357">
        <f>'приложение 6'!L210</f>
        <v>172.9</v>
      </c>
    </row>
    <row r="50" spans="1:6" s="168" customFormat="1" ht="18">
      <c r="A50" s="385" t="s">
        <v>18</v>
      </c>
      <c r="B50" s="392"/>
      <c r="C50" s="392"/>
      <c r="D50" s="357">
        <f>D48+D49</f>
        <v>9051.099999999999</v>
      </c>
      <c r="E50" s="357">
        <f>E48+E49</f>
        <v>4380.9</v>
      </c>
      <c r="F50" s="357">
        <f>F48+F49</f>
        <v>4384.5</v>
      </c>
    </row>
    <row r="51" spans="1:6" ht="24.75" customHeight="1">
      <c r="A51" s="393"/>
      <c r="B51" s="394"/>
      <c r="C51" s="394"/>
      <c r="D51" s="395"/>
      <c r="E51" s="396"/>
      <c r="F51" s="397" t="s">
        <v>275</v>
      </c>
    </row>
    <row r="52" ht="18">
      <c r="D52" s="12"/>
    </row>
  </sheetData>
  <sheetProtection/>
  <mergeCells count="9">
    <mergeCell ref="D5:E5"/>
    <mergeCell ref="D6:E6"/>
    <mergeCell ref="D7:F7"/>
    <mergeCell ref="A14:A15"/>
    <mergeCell ref="B14:B15"/>
    <mergeCell ref="C14:C15"/>
    <mergeCell ref="D14:F14"/>
    <mergeCell ref="A11:F11"/>
    <mergeCell ref="A12:F12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12"/>
  <sheetViews>
    <sheetView view="pageBreakPreview" zoomScale="90" zoomScaleSheetLayoutView="90" zoomScalePageLayoutView="0" workbookViewId="0" topLeftCell="C7">
      <selection activeCell="I4" sqref="I4"/>
    </sheetView>
  </sheetViews>
  <sheetFormatPr defaultColWidth="9.140625" defaultRowHeight="12.75"/>
  <cols>
    <col min="1" max="1" width="68.57421875" style="212" customWidth="1"/>
    <col min="2" max="2" width="6.421875" style="212" customWidth="1"/>
    <col min="3" max="3" width="5.8515625" style="212" customWidth="1"/>
    <col min="4" max="4" width="5.7109375" style="212" customWidth="1"/>
    <col min="5" max="5" width="6.57421875" style="212" customWidth="1"/>
    <col min="6" max="6" width="4.8515625" style="212" customWidth="1"/>
    <col min="7" max="7" width="4.8515625" style="293" customWidth="1"/>
    <col min="8" max="8" width="11.7109375" style="294" customWidth="1"/>
    <col min="9" max="9" width="7.7109375" style="294" customWidth="1"/>
    <col min="10" max="10" width="14.00390625" style="294" customWidth="1"/>
    <col min="11" max="11" width="12.421875" style="217" customWidth="1"/>
    <col min="12" max="12" width="12.28125" style="217" customWidth="1"/>
    <col min="13" max="13" width="44.00390625" style="123" customWidth="1"/>
    <col min="14" max="14" width="12.140625" style="0" bestFit="1" customWidth="1"/>
  </cols>
  <sheetData>
    <row r="1" spans="9:10" ht="20.25" customHeight="1">
      <c r="I1" s="478" t="s">
        <v>309</v>
      </c>
      <c r="J1" s="479"/>
    </row>
    <row r="2" spans="9:10" ht="12.75">
      <c r="I2" s="478" t="s">
        <v>34</v>
      </c>
      <c r="J2" s="479"/>
    </row>
    <row r="3" spans="9:10" ht="12.75">
      <c r="I3" s="478" t="s">
        <v>312</v>
      </c>
      <c r="J3" s="479"/>
    </row>
    <row r="5" spans="1:13" s="3" customFormat="1" ht="15">
      <c r="A5" s="200"/>
      <c r="B5" s="201"/>
      <c r="C5" s="200"/>
      <c r="D5" s="200"/>
      <c r="E5" s="200"/>
      <c r="F5" s="200"/>
      <c r="G5" s="200"/>
      <c r="H5" s="200"/>
      <c r="I5" s="511" t="s">
        <v>279</v>
      </c>
      <c r="J5" s="511"/>
      <c r="K5" s="202"/>
      <c r="L5" s="200"/>
      <c r="M5" s="122"/>
    </row>
    <row r="6" spans="1:13" s="3" customFormat="1" ht="15">
      <c r="A6" s="200"/>
      <c r="B6" s="203"/>
      <c r="C6" s="200"/>
      <c r="D6" s="200"/>
      <c r="E6" s="200"/>
      <c r="F6" s="200"/>
      <c r="G6" s="200"/>
      <c r="H6" s="200"/>
      <c r="I6" s="512" t="s">
        <v>34</v>
      </c>
      <c r="J6" s="512"/>
      <c r="K6" s="537"/>
      <c r="L6" s="200"/>
      <c r="M6" s="122"/>
    </row>
    <row r="7" spans="1:13" s="3" customFormat="1" ht="15">
      <c r="A7" s="200"/>
      <c r="B7" s="201"/>
      <c r="C7" s="200"/>
      <c r="D7" s="200"/>
      <c r="E7" s="200"/>
      <c r="F7" s="200"/>
      <c r="G7" s="200"/>
      <c r="H7" s="200"/>
      <c r="I7" s="19" t="s">
        <v>161</v>
      </c>
      <c r="J7" s="19"/>
      <c r="K7" s="204"/>
      <c r="L7" s="200"/>
      <c r="M7" s="122"/>
    </row>
    <row r="8" spans="1:12" ht="12.75">
      <c r="A8" s="205"/>
      <c r="B8" s="205"/>
      <c r="C8" s="205"/>
      <c r="D8" s="205"/>
      <c r="E8" s="205"/>
      <c r="F8" s="205"/>
      <c r="G8" s="206"/>
      <c r="H8" s="205"/>
      <c r="I8" s="19" t="s">
        <v>247</v>
      </c>
      <c r="J8" s="20"/>
      <c r="K8" s="202"/>
      <c r="L8" s="207"/>
    </row>
    <row r="9" spans="1:13" s="3" customFormat="1" ht="15">
      <c r="A9" s="200"/>
      <c r="B9" s="200"/>
      <c r="C9" s="200"/>
      <c r="D9" s="200"/>
      <c r="E9" s="200"/>
      <c r="F9" s="200"/>
      <c r="G9" s="200"/>
      <c r="H9" s="200"/>
      <c r="I9" s="19" t="s">
        <v>289</v>
      </c>
      <c r="J9" s="200"/>
      <c r="K9" s="200"/>
      <c r="L9" s="200"/>
      <c r="M9" s="122"/>
    </row>
    <row r="10" spans="1:13" s="3" customFormat="1" ht="21" customHeight="1">
      <c r="A10" s="208"/>
      <c r="B10" s="209"/>
      <c r="C10" s="210"/>
      <c r="D10" s="55"/>
      <c r="E10" s="55"/>
      <c r="F10" s="55"/>
      <c r="G10" s="211"/>
      <c r="H10" s="200"/>
      <c r="I10" s="200"/>
      <c r="J10" s="200"/>
      <c r="K10" s="208"/>
      <c r="L10" s="208"/>
      <c r="M10" s="122"/>
    </row>
    <row r="11" spans="1:12" ht="32.25" customHeight="1">
      <c r="A11" s="538" t="s">
        <v>252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7"/>
      <c r="L11" s="537"/>
    </row>
    <row r="12" spans="2:10" ht="14.25" customHeight="1">
      <c r="B12" s="213"/>
      <c r="C12" s="213"/>
      <c r="D12" s="213"/>
      <c r="E12" s="214"/>
      <c r="F12" s="214"/>
      <c r="G12" s="214"/>
      <c r="H12" s="215"/>
      <c r="I12" s="216"/>
      <c r="J12" s="1"/>
    </row>
    <row r="13" spans="1:13" s="98" customFormat="1" ht="30" customHeight="1">
      <c r="A13" s="540" t="s">
        <v>0</v>
      </c>
      <c r="B13" s="542" t="s">
        <v>30</v>
      </c>
      <c r="C13" s="544" t="s">
        <v>20</v>
      </c>
      <c r="D13" s="544" t="s">
        <v>21</v>
      </c>
      <c r="E13" s="546" t="s">
        <v>22</v>
      </c>
      <c r="F13" s="547"/>
      <c r="G13" s="547"/>
      <c r="H13" s="548"/>
      <c r="I13" s="544" t="s">
        <v>23</v>
      </c>
      <c r="J13" s="530" t="s">
        <v>71</v>
      </c>
      <c r="K13" s="552"/>
      <c r="L13" s="553"/>
      <c r="M13" s="124"/>
    </row>
    <row r="14" spans="1:13" s="98" customFormat="1" ht="32.25" customHeight="1">
      <c r="A14" s="541"/>
      <c r="B14" s="543"/>
      <c r="C14" s="545"/>
      <c r="D14" s="545"/>
      <c r="E14" s="549"/>
      <c r="F14" s="550"/>
      <c r="G14" s="550"/>
      <c r="H14" s="551"/>
      <c r="I14" s="545"/>
      <c r="J14" s="60" t="s">
        <v>160</v>
      </c>
      <c r="K14" s="218" t="s">
        <v>217</v>
      </c>
      <c r="L14" s="218" t="s">
        <v>249</v>
      </c>
      <c r="M14" s="124"/>
    </row>
    <row r="15" spans="1:13" s="98" customFormat="1" ht="15.75">
      <c r="A15" s="219">
        <v>1</v>
      </c>
      <c r="B15" s="220">
        <v>2</v>
      </c>
      <c r="C15" s="221">
        <v>3</v>
      </c>
      <c r="D15" s="221">
        <v>4</v>
      </c>
      <c r="E15" s="554">
        <v>5</v>
      </c>
      <c r="F15" s="554"/>
      <c r="G15" s="554"/>
      <c r="H15" s="554"/>
      <c r="I15" s="221">
        <v>6</v>
      </c>
      <c r="J15" s="222">
        <v>7</v>
      </c>
      <c r="K15" s="222" t="s">
        <v>122</v>
      </c>
      <c r="L15" s="222" t="s">
        <v>166</v>
      </c>
      <c r="M15" s="124"/>
    </row>
    <row r="16" spans="1:13" s="170" customFormat="1" ht="15.75">
      <c r="A16" s="223" t="s">
        <v>116</v>
      </c>
      <c r="B16" s="224">
        <v>809</v>
      </c>
      <c r="C16" s="225"/>
      <c r="D16" s="225"/>
      <c r="E16" s="220"/>
      <c r="F16" s="220"/>
      <c r="G16" s="226"/>
      <c r="H16" s="220"/>
      <c r="I16" s="225"/>
      <c r="J16" s="227">
        <f>J211</f>
        <v>9051.099999999999</v>
      </c>
      <c r="K16" s="227">
        <f>K211</f>
        <v>4380.9</v>
      </c>
      <c r="L16" s="227">
        <f>L211</f>
        <v>4384.5</v>
      </c>
      <c r="M16" s="169"/>
    </row>
    <row r="17" spans="1:13" s="170" customFormat="1" ht="15.75" customHeight="1">
      <c r="A17" s="228" t="s">
        <v>2</v>
      </c>
      <c r="B17" s="224">
        <v>809</v>
      </c>
      <c r="C17" s="229" t="s">
        <v>156</v>
      </c>
      <c r="D17" s="229" t="s">
        <v>89</v>
      </c>
      <c r="E17" s="230"/>
      <c r="F17" s="230"/>
      <c r="G17" s="231"/>
      <c r="H17" s="230"/>
      <c r="I17" s="225"/>
      <c r="J17" s="227">
        <f>J18+J28+J60+J64+J67</f>
        <v>3088</v>
      </c>
      <c r="K17" s="227">
        <f>K21+K28+K60+K64+K67</f>
        <v>2271</v>
      </c>
      <c r="L17" s="227">
        <f>L21+L28+L60+L64+L67</f>
        <v>2241.5</v>
      </c>
      <c r="M17" s="169"/>
    </row>
    <row r="18" spans="1:13" s="170" customFormat="1" ht="30.75" customHeight="1">
      <c r="A18" s="232" t="s">
        <v>3</v>
      </c>
      <c r="B18" s="225">
        <v>809</v>
      </c>
      <c r="C18" s="233" t="s">
        <v>156</v>
      </c>
      <c r="D18" s="233" t="s">
        <v>169</v>
      </c>
      <c r="E18" s="230"/>
      <c r="F18" s="230"/>
      <c r="G18" s="231"/>
      <c r="H18" s="230"/>
      <c r="I18" s="225"/>
      <c r="J18" s="234">
        <f>J19</f>
        <v>764.2</v>
      </c>
      <c r="K18" s="234">
        <f aca="true" t="shared" si="0" ref="K18:L20">K19</f>
        <v>627.9</v>
      </c>
      <c r="L18" s="234">
        <f t="shared" si="0"/>
        <v>627.9</v>
      </c>
      <c r="M18" s="169"/>
    </row>
    <row r="19" spans="1:13" s="172" customFormat="1" ht="21.75" customHeight="1">
      <c r="A19" s="232" t="s">
        <v>124</v>
      </c>
      <c r="B19" s="225">
        <v>809</v>
      </c>
      <c r="C19" s="233" t="s">
        <v>156</v>
      </c>
      <c r="D19" s="233" t="s">
        <v>169</v>
      </c>
      <c r="E19" s="230">
        <v>91</v>
      </c>
      <c r="F19" s="235">
        <v>0</v>
      </c>
      <c r="G19" s="231" t="s">
        <v>89</v>
      </c>
      <c r="H19" s="231" t="s">
        <v>88</v>
      </c>
      <c r="I19" s="225"/>
      <c r="J19" s="234">
        <f>J20+J24</f>
        <v>764.2</v>
      </c>
      <c r="K19" s="234">
        <f t="shared" si="0"/>
        <v>627.9</v>
      </c>
      <c r="L19" s="234">
        <f t="shared" si="0"/>
        <v>627.9</v>
      </c>
      <c r="M19" s="171"/>
    </row>
    <row r="20" spans="1:13" s="172" customFormat="1" ht="16.5" customHeight="1">
      <c r="A20" s="232" t="s">
        <v>125</v>
      </c>
      <c r="B20" s="225">
        <v>809</v>
      </c>
      <c r="C20" s="233" t="s">
        <v>156</v>
      </c>
      <c r="D20" s="233" t="s">
        <v>169</v>
      </c>
      <c r="E20" s="230">
        <v>91</v>
      </c>
      <c r="F20" s="235">
        <v>0</v>
      </c>
      <c r="G20" s="231" t="s">
        <v>89</v>
      </c>
      <c r="H20" s="231" t="s">
        <v>90</v>
      </c>
      <c r="I20" s="225"/>
      <c r="J20" s="234">
        <f>J21</f>
        <v>627.9</v>
      </c>
      <c r="K20" s="234">
        <f t="shared" si="0"/>
        <v>627.9</v>
      </c>
      <c r="L20" s="234">
        <f t="shared" si="0"/>
        <v>627.9</v>
      </c>
      <c r="M20" s="171"/>
    </row>
    <row r="21" spans="1:22" s="172" customFormat="1" ht="26.25" customHeight="1">
      <c r="A21" s="232" t="s">
        <v>125</v>
      </c>
      <c r="B21" s="225">
        <v>809</v>
      </c>
      <c r="C21" s="233" t="s">
        <v>156</v>
      </c>
      <c r="D21" s="233" t="s">
        <v>169</v>
      </c>
      <c r="E21" s="230">
        <v>91</v>
      </c>
      <c r="F21" s="235">
        <v>0</v>
      </c>
      <c r="G21" s="231" t="s">
        <v>89</v>
      </c>
      <c r="H21" s="231" t="s">
        <v>90</v>
      </c>
      <c r="I21" s="225">
        <v>120</v>
      </c>
      <c r="J21" s="234">
        <f>J22+J23</f>
        <v>627.9</v>
      </c>
      <c r="K21" s="234">
        <f>K22+K23</f>
        <v>627.9</v>
      </c>
      <c r="L21" s="234">
        <f>L22+L23</f>
        <v>627.9</v>
      </c>
      <c r="M21" s="171"/>
      <c r="N21" s="173"/>
      <c r="O21" s="174"/>
      <c r="P21" s="173"/>
      <c r="Q21" s="173"/>
      <c r="R21" s="173"/>
      <c r="S21" s="173"/>
      <c r="T21" s="173"/>
      <c r="U21" s="173"/>
      <c r="V21" s="174"/>
    </row>
    <row r="22" spans="1:13" s="303" customFormat="1" ht="18.75" customHeight="1" hidden="1">
      <c r="A22" s="295" t="s">
        <v>258</v>
      </c>
      <c r="B22" s="296">
        <v>809</v>
      </c>
      <c r="C22" s="297" t="s">
        <v>156</v>
      </c>
      <c r="D22" s="297" t="s">
        <v>169</v>
      </c>
      <c r="E22" s="298">
        <v>91</v>
      </c>
      <c r="F22" s="299">
        <v>0</v>
      </c>
      <c r="G22" s="300" t="s">
        <v>89</v>
      </c>
      <c r="H22" s="300" t="s">
        <v>90</v>
      </c>
      <c r="I22" s="296">
        <v>121</v>
      </c>
      <c r="J22" s="301">
        <f>483.2</f>
        <v>483.2</v>
      </c>
      <c r="K22" s="301">
        <v>483.2</v>
      </c>
      <c r="L22" s="301">
        <v>483.2</v>
      </c>
      <c r="M22" s="302"/>
    </row>
    <row r="23" spans="1:13" s="303" customFormat="1" ht="47.25" customHeight="1" hidden="1">
      <c r="A23" s="295" t="s">
        <v>259</v>
      </c>
      <c r="B23" s="296">
        <v>809</v>
      </c>
      <c r="C23" s="297" t="s">
        <v>156</v>
      </c>
      <c r="D23" s="297" t="s">
        <v>169</v>
      </c>
      <c r="E23" s="298">
        <v>91</v>
      </c>
      <c r="F23" s="299">
        <v>0</v>
      </c>
      <c r="G23" s="300" t="s">
        <v>89</v>
      </c>
      <c r="H23" s="300" t="s">
        <v>90</v>
      </c>
      <c r="I23" s="296">
        <v>129</v>
      </c>
      <c r="J23" s="301">
        <f>144.7</f>
        <v>144.7</v>
      </c>
      <c r="K23" s="301">
        <v>144.7</v>
      </c>
      <c r="L23" s="301">
        <v>144.7</v>
      </c>
      <c r="M23" s="302"/>
    </row>
    <row r="24" spans="1:13" s="303" customFormat="1" ht="47.25" customHeight="1">
      <c r="A24" s="389" t="s">
        <v>291</v>
      </c>
      <c r="B24" s="345">
        <v>809</v>
      </c>
      <c r="C24" s="344" t="s">
        <v>156</v>
      </c>
      <c r="D24" s="344" t="s">
        <v>169</v>
      </c>
      <c r="E24" s="368">
        <v>91</v>
      </c>
      <c r="F24" s="407">
        <v>0</v>
      </c>
      <c r="G24" s="359" t="s">
        <v>89</v>
      </c>
      <c r="H24" s="359" t="s">
        <v>292</v>
      </c>
      <c r="I24" s="345"/>
      <c r="J24" s="335">
        <f>J25</f>
        <v>136.3</v>
      </c>
      <c r="K24" s="335">
        <f>K25</f>
        <v>0</v>
      </c>
      <c r="L24" s="335">
        <f>L25</f>
        <v>0</v>
      </c>
      <c r="M24" s="302"/>
    </row>
    <row r="25" spans="1:13" s="303" customFormat="1" ht="34.5" customHeight="1">
      <c r="A25" s="389" t="s">
        <v>293</v>
      </c>
      <c r="B25" s="345">
        <v>809</v>
      </c>
      <c r="C25" s="344" t="s">
        <v>156</v>
      </c>
      <c r="D25" s="344" t="s">
        <v>169</v>
      </c>
      <c r="E25" s="368">
        <v>91</v>
      </c>
      <c r="F25" s="407">
        <v>0</v>
      </c>
      <c r="G25" s="359" t="s">
        <v>89</v>
      </c>
      <c r="H25" s="359" t="s">
        <v>292</v>
      </c>
      <c r="I25" s="345">
        <v>120</v>
      </c>
      <c r="J25" s="335">
        <f>J26+J27</f>
        <v>136.3</v>
      </c>
      <c r="K25" s="335">
        <f>K26</f>
        <v>0</v>
      </c>
      <c r="L25" s="335">
        <f>L26</f>
        <v>0</v>
      </c>
      <c r="M25" s="302"/>
    </row>
    <row r="26" spans="1:13" s="303" customFormat="1" ht="24" customHeight="1" hidden="1">
      <c r="A26" s="481" t="s">
        <v>258</v>
      </c>
      <c r="B26" s="464">
        <v>809</v>
      </c>
      <c r="C26" s="463" t="s">
        <v>156</v>
      </c>
      <c r="D26" s="463" t="s">
        <v>169</v>
      </c>
      <c r="E26" s="372">
        <v>91</v>
      </c>
      <c r="F26" s="482">
        <v>0</v>
      </c>
      <c r="G26" s="373" t="s">
        <v>89</v>
      </c>
      <c r="H26" s="373" t="s">
        <v>292</v>
      </c>
      <c r="I26" s="464">
        <v>121</v>
      </c>
      <c r="J26" s="301">
        <v>98.3</v>
      </c>
      <c r="K26" s="301">
        <v>0</v>
      </c>
      <c r="L26" s="301">
        <v>0</v>
      </c>
      <c r="M26" s="302"/>
    </row>
    <row r="27" spans="1:13" s="303" customFormat="1" ht="47.25" customHeight="1" hidden="1">
      <c r="A27" s="481" t="s">
        <v>260</v>
      </c>
      <c r="B27" s="464">
        <v>809</v>
      </c>
      <c r="C27" s="463" t="s">
        <v>156</v>
      </c>
      <c r="D27" s="463" t="s">
        <v>169</v>
      </c>
      <c r="E27" s="372">
        <v>91</v>
      </c>
      <c r="F27" s="482">
        <v>0</v>
      </c>
      <c r="G27" s="373" t="s">
        <v>89</v>
      </c>
      <c r="H27" s="373" t="s">
        <v>292</v>
      </c>
      <c r="I27" s="464">
        <v>129</v>
      </c>
      <c r="J27" s="301">
        <v>38</v>
      </c>
      <c r="K27" s="301">
        <v>0</v>
      </c>
      <c r="L27" s="301">
        <v>0</v>
      </c>
      <c r="M27" s="302"/>
    </row>
    <row r="28" spans="1:13" s="170" customFormat="1" ht="47.25">
      <c r="A28" s="232" t="s">
        <v>13</v>
      </c>
      <c r="B28" s="225">
        <v>809</v>
      </c>
      <c r="C28" s="233" t="s">
        <v>156</v>
      </c>
      <c r="D28" s="233" t="s">
        <v>157</v>
      </c>
      <c r="E28" s="230"/>
      <c r="F28" s="230"/>
      <c r="G28" s="231"/>
      <c r="H28" s="230"/>
      <c r="I28" s="225"/>
      <c r="J28" s="234">
        <f>J29</f>
        <v>1913.6</v>
      </c>
      <c r="K28" s="234">
        <f>K32+K33+K39+K40+K46+K47+K48+K53+K52</f>
        <v>1510.0000000000002</v>
      </c>
      <c r="L28" s="234">
        <f>L32+L33+L39+L40+L46+L47+L48+L53+L52</f>
        <v>1510.5000000000002</v>
      </c>
      <c r="M28" s="169"/>
    </row>
    <row r="29" spans="1:13" s="172" customFormat="1" ht="17.25" customHeight="1">
      <c r="A29" s="232" t="s">
        <v>124</v>
      </c>
      <c r="B29" s="225">
        <v>809</v>
      </c>
      <c r="C29" s="233" t="s">
        <v>156</v>
      </c>
      <c r="D29" s="233" t="s">
        <v>157</v>
      </c>
      <c r="E29" s="230">
        <v>91</v>
      </c>
      <c r="F29" s="231">
        <v>0</v>
      </c>
      <c r="G29" s="231" t="s">
        <v>89</v>
      </c>
      <c r="H29" s="231" t="s">
        <v>88</v>
      </c>
      <c r="I29" s="225"/>
      <c r="J29" s="234">
        <f>J31+J38+J41+J43+J45+J53+J34</f>
        <v>1913.6</v>
      </c>
      <c r="K29" s="234">
        <f>K32+K33+K39+K40+K46+K47+K48+K53</f>
        <v>1510.0000000000002</v>
      </c>
      <c r="L29" s="234">
        <f>L32+L33+L39+L40+L46+L47+L48+L53</f>
        <v>1510.5000000000002</v>
      </c>
      <c r="M29" s="171"/>
    </row>
    <row r="30" spans="1:13" s="175" customFormat="1" ht="15.75" customHeight="1">
      <c r="A30" s="232" t="s">
        <v>126</v>
      </c>
      <c r="B30" s="225">
        <v>809</v>
      </c>
      <c r="C30" s="233" t="s">
        <v>156</v>
      </c>
      <c r="D30" s="233" t="s">
        <v>157</v>
      </c>
      <c r="E30" s="231" t="s">
        <v>24</v>
      </c>
      <c r="F30" s="231" t="s">
        <v>35</v>
      </c>
      <c r="G30" s="231" t="s">
        <v>89</v>
      </c>
      <c r="H30" s="231" t="s">
        <v>91</v>
      </c>
      <c r="I30" s="225"/>
      <c r="J30" s="234">
        <f>J32+J33+J39+J40+J42+J44+J46+J47+J48</f>
        <v>1542.7999999999997</v>
      </c>
      <c r="K30" s="234">
        <f>K32+K33+K39+K40+K42+K46+K47+K48</f>
        <v>1510.0000000000002</v>
      </c>
      <c r="L30" s="234">
        <f>L32+L33+L39+L40+L42+L46+L47+L48</f>
        <v>1510.5000000000002</v>
      </c>
      <c r="M30" s="171"/>
    </row>
    <row r="31" spans="1:21" s="175" customFormat="1" ht="27.75" customHeight="1">
      <c r="A31" s="232" t="s">
        <v>125</v>
      </c>
      <c r="B31" s="225">
        <v>809</v>
      </c>
      <c r="C31" s="233" t="s">
        <v>156</v>
      </c>
      <c r="D31" s="233" t="s">
        <v>157</v>
      </c>
      <c r="E31" s="230">
        <v>91</v>
      </c>
      <c r="F31" s="235">
        <v>0</v>
      </c>
      <c r="G31" s="231" t="s">
        <v>89</v>
      </c>
      <c r="H31" s="231" t="s">
        <v>91</v>
      </c>
      <c r="I31" s="225">
        <v>120</v>
      </c>
      <c r="J31" s="234">
        <f>J32+J33</f>
        <v>1202.1</v>
      </c>
      <c r="K31" s="234">
        <f>K32+K33</f>
        <v>1202.3000000000002</v>
      </c>
      <c r="L31" s="234">
        <f>L32+L33</f>
        <v>1202.3000000000002</v>
      </c>
      <c r="M31" s="171"/>
      <c r="N31" s="173"/>
      <c r="O31" s="173"/>
      <c r="P31" s="173"/>
      <c r="Q31" s="173"/>
      <c r="R31" s="173"/>
      <c r="S31" s="173"/>
      <c r="T31" s="173"/>
      <c r="U31" s="173"/>
    </row>
    <row r="32" spans="1:14" s="175" customFormat="1" ht="19.5" customHeight="1" hidden="1">
      <c r="A32" s="295" t="s">
        <v>258</v>
      </c>
      <c r="B32" s="296">
        <v>809</v>
      </c>
      <c r="C32" s="297" t="s">
        <v>156</v>
      </c>
      <c r="D32" s="297" t="s">
        <v>157</v>
      </c>
      <c r="E32" s="298" t="s">
        <v>24</v>
      </c>
      <c r="F32" s="298" t="s">
        <v>35</v>
      </c>
      <c r="G32" s="300" t="s">
        <v>89</v>
      </c>
      <c r="H32" s="300" t="s">
        <v>91</v>
      </c>
      <c r="I32" s="296">
        <v>121</v>
      </c>
      <c r="J32" s="301">
        <f>895.1+30.9</f>
        <v>926</v>
      </c>
      <c r="K32" s="301">
        <v>926.2</v>
      </c>
      <c r="L32" s="301">
        <v>926.2</v>
      </c>
      <c r="M32" s="176"/>
      <c r="N32" s="177"/>
    </row>
    <row r="33" spans="1:13" s="175" customFormat="1" ht="48" customHeight="1" hidden="1">
      <c r="A33" s="295" t="s">
        <v>260</v>
      </c>
      <c r="B33" s="296">
        <v>809</v>
      </c>
      <c r="C33" s="297" t="s">
        <v>156</v>
      </c>
      <c r="D33" s="297" t="s">
        <v>157</v>
      </c>
      <c r="E33" s="298" t="s">
        <v>24</v>
      </c>
      <c r="F33" s="298" t="s">
        <v>35</v>
      </c>
      <c r="G33" s="300" t="s">
        <v>89</v>
      </c>
      <c r="H33" s="300" t="s">
        <v>91</v>
      </c>
      <c r="I33" s="296">
        <v>129</v>
      </c>
      <c r="J33" s="301">
        <v>276.1</v>
      </c>
      <c r="K33" s="301">
        <v>276.1</v>
      </c>
      <c r="L33" s="301">
        <v>276.1</v>
      </c>
      <c r="M33" s="171"/>
    </row>
    <row r="34" spans="1:13" s="483" customFormat="1" ht="48" customHeight="1">
      <c r="A34" s="389" t="s">
        <v>291</v>
      </c>
      <c r="B34" s="345">
        <v>809</v>
      </c>
      <c r="C34" s="344" t="s">
        <v>156</v>
      </c>
      <c r="D34" s="344" t="s">
        <v>157</v>
      </c>
      <c r="E34" s="368">
        <v>91</v>
      </c>
      <c r="F34" s="407">
        <v>0</v>
      </c>
      <c r="G34" s="359" t="s">
        <v>89</v>
      </c>
      <c r="H34" s="359" t="s">
        <v>292</v>
      </c>
      <c r="I34" s="345"/>
      <c r="J34" s="335">
        <f>J35</f>
        <v>195.3</v>
      </c>
      <c r="K34" s="335">
        <f>K35</f>
        <v>0</v>
      </c>
      <c r="L34" s="335">
        <f>L35</f>
        <v>0</v>
      </c>
      <c r="M34" s="336"/>
    </row>
    <row r="35" spans="1:13" s="483" customFormat="1" ht="48" customHeight="1">
      <c r="A35" s="389" t="s">
        <v>293</v>
      </c>
      <c r="B35" s="345">
        <v>809</v>
      </c>
      <c r="C35" s="344" t="s">
        <v>156</v>
      </c>
      <c r="D35" s="344" t="s">
        <v>157</v>
      </c>
      <c r="E35" s="368">
        <v>91</v>
      </c>
      <c r="F35" s="407">
        <v>0</v>
      </c>
      <c r="G35" s="359" t="s">
        <v>89</v>
      </c>
      <c r="H35" s="359" t="s">
        <v>292</v>
      </c>
      <c r="I35" s="345">
        <v>120</v>
      </c>
      <c r="J35" s="335">
        <f>J36+J37</f>
        <v>195.3</v>
      </c>
      <c r="K35" s="335">
        <f>K36+K37</f>
        <v>0</v>
      </c>
      <c r="L35" s="335">
        <f>L36+L37</f>
        <v>0</v>
      </c>
      <c r="M35" s="336"/>
    </row>
    <row r="36" spans="1:13" s="483" customFormat="1" ht="22.5" customHeight="1" hidden="1">
      <c r="A36" s="481" t="s">
        <v>258</v>
      </c>
      <c r="B36" s="464">
        <v>809</v>
      </c>
      <c r="C36" s="463" t="s">
        <v>156</v>
      </c>
      <c r="D36" s="463" t="s">
        <v>157</v>
      </c>
      <c r="E36" s="372">
        <v>91</v>
      </c>
      <c r="F36" s="482">
        <v>0</v>
      </c>
      <c r="G36" s="373" t="s">
        <v>89</v>
      </c>
      <c r="H36" s="373" t="s">
        <v>292</v>
      </c>
      <c r="I36" s="464">
        <v>121</v>
      </c>
      <c r="J36" s="348">
        <v>147.8</v>
      </c>
      <c r="K36" s="348">
        <v>0</v>
      </c>
      <c r="L36" s="348">
        <v>0</v>
      </c>
      <c r="M36" s="336"/>
    </row>
    <row r="37" spans="1:13" s="483" customFormat="1" ht="48" customHeight="1" hidden="1">
      <c r="A37" s="481" t="s">
        <v>260</v>
      </c>
      <c r="B37" s="464">
        <v>809</v>
      </c>
      <c r="C37" s="463" t="s">
        <v>156</v>
      </c>
      <c r="D37" s="463" t="s">
        <v>157</v>
      </c>
      <c r="E37" s="372">
        <v>91</v>
      </c>
      <c r="F37" s="482">
        <v>0</v>
      </c>
      <c r="G37" s="373" t="s">
        <v>89</v>
      </c>
      <c r="H37" s="373" t="s">
        <v>292</v>
      </c>
      <c r="I37" s="464">
        <v>129</v>
      </c>
      <c r="J37" s="348">
        <v>47.5</v>
      </c>
      <c r="K37" s="348">
        <v>0</v>
      </c>
      <c r="L37" s="348">
        <v>0</v>
      </c>
      <c r="M37" s="336"/>
    </row>
    <row r="38" spans="1:13" s="175" customFormat="1" ht="39" customHeight="1">
      <c r="A38" s="232" t="s">
        <v>127</v>
      </c>
      <c r="B38" s="225">
        <v>809</v>
      </c>
      <c r="C38" s="230">
        <v>1</v>
      </c>
      <c r="D38" s="230">
        <v>4</v>
      </c>
      <c r="E38" s="230">
        <v>91</v>
      </c>
      <c r="F38" s="236">
        <v>0</v>
      </c>
      <c r="G38" s="231" t="s">
        <v>89</v>
      </c>
      <c r="H38" s="231" t="s">
        <v>91</v>
      </c>
      <c r="I38" s="237">
        <v>240</v>
      </c>
      <c r="J38" s="234">
        <f>J39+J40</f>
        <v>280.4</v>
      </c>
      <c r="K38" s="234">
        <f>K39+K40</f>
        <v>295.7</v>
      </c>
      <c r="L38" s="234">
        <f>L39+L40</f>
        <v>296.2</v>
      </c>
      <c r="M38" s="178"/>
    </row>
    <row r="39" spans="1:13" s="304" customFormat="1" ht="33" customHeight="1" hidden="1">
      <c r="A39" s="295" t="s">
        <v>170</v>
      </c>
      <c r="B39" s="296">
        <v>809</v>
      </c>
      <c r="C39" s="297" t="s">
        <v>156</v>
      </c>
      <c r="D39" s="297" t="s">
        <v>157</v>
      </c>
      <c r="E39" s="298">
        <v>91</v>
      </c>
      <c r="F39" s="299">
        <v>0</v>
      </c>
      <c r="G39" s="300" t="s">
        <v>89</v>
      </c>
      <c r="H39" s="300" t="s">
        <v>91</v>
      </c>
      <c r="I39" s="296">
        <v>242</v>
      </c>
      <c r="J39" s="301">
        <v>85.6</v>
      </c>
      <c r="K39" s="301">
        <f>44.6+0.6</f>
        <v>45.2</v>
      </c>
      <c r="L39" s="301">
        <f>44.6+1.1</f>
        <v>45.7</v>
      </c>
      <c r="M39" s="302"/>
    </row>
    <row r="40" spans="1:13" s="304" customFormat="1" ht="35.25" customHeight="1" hidden="1">
      <c r="A40" s="295" t="s">
        <v>115</v>
      </c>
      <c r="B40" s="296">
        <v>809</v>
      </c>
      <c r="C40" s="297" t="s">
        <v>156</v>
      </c>
      <c r="D40" s="297" t="s">
        <v>157</v>
      </c>
      <c r="E40" s="298" t="s">
        <v>24</v>
      </c>
      <c r="F40" s="298" t="s">
        <v>35</v>
      </c>
      <c r="G40" s="300" t="s">
        <v>89</v>
      </c>
      <c r="H40" s="300" t="s">
        <v>91</v>
      </c>
      <c r="I40" s="296">
        <v>244</v>
      </c>
      <c r="J40" s="301">
        <f>239.4-50.6+6</f>
        <v>194.8</v>
      </c>
      <c r="K40" s="301">
        <v>250.5</v>
      </c>
      <c r="L40" s="301">
        <v>250.5</v>
      </c>
      <c r="M40" s="302"/>
    </row>
    <row r="41" spans="1:13" s="483" customFormat="1" ht="35.25" customHeight="1">
      <c r="A41" s="389" t="s">
        <v>153</v>
      </c>
      <c r="B41" s="345">
        <v>809</v>
      </c>
      <c r="C41" s="344" t="s">
        <v>156</v>
      </c>
      <c r="D41" s="344" t="s">
        <v>157</v>
      </c>
      <c r="E41" s="368">
        <v>91</v>
      </c>
      <c r="F41" s="368" t="s">
        <v>35</v>
      </c>
      <c r="G41" s="359" t="s">
        <v>89</v>
      </c>
      <c r="H41" s="359" t="s">
        <v>91</v>
      </c>
      <c r="I41" s="345">
        <v>320</v>
      </c>
      <c r="J41" s="335">
        <f>J42</f>
        <v>48.3</v>
      </c>
      <c r="K41" s="335">
        <f>K42</f>
        <v>0</v>
      </c>
      <c r="L41" s="335">
        <f>L42</f>
        <v>0</v>
      </c>
      <c r="M41" s="336"/>
    </row>
    <row r="42" spans="1:13" s="304" customFormat="1" ht="28.5" customHeight="1" hidden="1">
      <c r="A42" s="305"/>
      <c r="B42" s="306">
        <v>809</v>
      </c>
      <c r="C42" s="307" t="s">
        <v>156</v>
      </c>
      <c r="D42" s="307" t="s">
        <v>157</v>
      </c>
      <c r="E42" s="298">
        <v>91</v>
      </c>
      <c r="F42" s="298" t="s">
        <v>35</v>
      </c>
      <c r="G42" s="300" t="s">
        <v>89</v>
      </c>
      <c r="H42" s="300" t="s">
        <v>91</v>
      </c>
      <c r="I42" s="306">
        <v>321</v>
      </c>
      <c r="J42" s="301">
        <v>48.3</v>
      </c>
      <c r="K42" s="301">
        <v>0</v>
      </c>
      <c r="L42" s="301">
        <v>0</v>
      </c>
      <c r="M42" s="302"/>
    </row>
    <row r="43" spans="1:13" s="425" customFormat="1" ht="26.25" customHeight="1" hidden="1">
      <c r="A43" s="426" t="s">
        <v>227</v>
      </c>
      <c r="B43" s="350">
        <v>809</v>
      </c>
      <c r="C43" s="423">
        <v>1</v>
      </c>
      <c r="D43" s="423">
        <v>4</v>
      </c>
      <c r="E43" s="423" t="s">
        <v>24</v>
      </c>
      <c r="F43" s="423" t="s">
        <v>35</v>
      </c>
      <c r="G43" s="424" t="s">
        <v>89</v>
      </c>
      <c r="H43" s="424" t="s">
        <v>91</v>
      </c>
      <c r="I43" s="427">
        <v>830</v>
      </c>
      <c r="J43" s="353">
        <f>J44</f>
        <v>0</v>
      </c>
      <c r="K43" s="353">
        <f>K44</f>
        <v>0</v>
      </c>
      <c r="L43" s="353">
        <f>L44</f>
        <v>0</v>
      </c>
      <c r="M43" s="354"/>
    </row>
    <row r="44" spans="1:13" s="304" customFormat="1" ht="102" customHeight="1" hidden="1">
      <c r="A44" s="295" t="s">
        <v>228</v>
      </c>
      <c r="B44" s="308">
        <v>809</v>
      </c>
      <c r="C44" s="298">
        <v>1</v>
      </c>
      <c r="D44" s="298">
        <v>4</v>
      </c>
      <c r="E44" s="298">
        <v>91</v>
      </c>
      <c r="F44" s="298">
        <v>0</v>
      </c>
      <c r="G44" s="300" t="s">
        <v>89</v>
      </c>
      <c r="H44" s="300" t="s">
        <v>91</v>
      </c>
      <c r="I44" s="309">
        <v>831</v>
      </c>
      <c r="J44" s="301">
        <v>0</v>
      </c>
      <c r="K44" s="301">
        <v>0</v>
      </c>
      <c r="L44" s="301">
        <v>0</v>
      </c>
      <c r="M44" s="302"/>
    </row>
    <row r="45" spans="1:14" s="175" customFormat="1" ht="19.5" customHeight="1">
      <c r="A45" s="232" t="s">
        <v>128</v>
      </c>
      <c r="B45" s="225">
        <v>809</v>
      </c>
      <c r="C45" s="230">
        <v>1</v>
      </c>
      <c r="D45" s="230">
        <v>4</v>
      </c>
      <c r="E45" s="230">
        <v>91</v>
      </c>
      <c r="F45" s="230" t="s">
        <v>35</v>
      </c>
      <c r="G45" s="231" t="s">
        <v>89</v>
      </c>
      <c r="H45" s="231" t="s">
        <v>91</v>
      </c>
      <c r="I45" s="237">
        <v>850</v>
      </c>
      <c r="J45" s="234">
        <f>J46+J47+J48</f>
        <v>12</v>
      </c>
      <c r="K45" s="234">
        <f>K46+K47+K48</f>
        <v>12</v>
      </c>
      <c r="L45" s="234">
        <f>L46+L47+L48</f>
        <v>12</v>
      </c>
      <c r="M45" s="179"/>
      <c r="N45" s="174"/>
    </row>
    <row r="46" spans="1:13" s="304" customFormat="1" ht="16.5" customHeight="1" hidden="1">
      <c r="A46" s="295" t="s">
        <v>98</v>
      </c>
      <c r="B46" s="296">
        <v>809</v>
      </c>
      <c r="C46" s="297" t="s">
        <v>156</v>
      </c>
      <c r="D46" s="297" t="s">
        <v>157</v>
      </c>
      <c r="E46" s="298" t="s">
        <v>24</v>
      </c>
      <c r="F46" s="298" t="s">
        <v>35</v>
      </c>
      <c r="G46" s="300" t="s">
        <v>89</v>
      </c>
      <c r="H46" s="300" t="s">
        <v>91</v>
      </c>
      <c r="I46" s="296">
        <v>851</v>
      </c>
      <c r="J46" s="301">
        <v>0</v>
      </c>
      <c r="K46" s="301">
        <v>1</v>
      </c>
      <c r="L46" s="301">
        <v>1</v>
      </c>
      <c r="M46" s="302"/>
    </row>
    <row r="47" spans="1:13" s="304" customFormat="1" ht="18.75" customHeight="1" hidden="1">
      <c r="A47" s="295" t="s">
        <v>171</v>
      </c>
      <c r="B47" s="296">
        <v>809</v>
      </c>
      <c r="C47" s="297" t="s">
        <v>156</v>
      </c>
      <c r="D47" s="297" t="s">
        <v>157</v>
      </c>
      <c r="E47" s="300" t="s">
        <v>24</v>
      </c>
      <c r="F47" s="300" t="s">
        <v>35</v>
      </c>
      <c r="G47" s="300" t="s">
        <v>89</v>
      </c>
      <c r="H47" s="300" t="s">
        <v>91</v>
      </c>
      <c r="I47" s="296">
        <v>852</v>
      </c>
      <c r="J47" s="301">
        <v>3.4</v>
      </c>
      <c r="K47" s="301">
        <v>3.4</v>
      </c>
      <c r="L47" s="301">
        <v>3.4</v>
      </c>
      <c r="M47" s="302"/>
    </row>
    <row r="48" spans="1:13" s="304" customFormat="1" ht="15" customHeight="1" hidden="1">
      <c r="A48" s="295" t="s">
        <v>103</v>
      </c>
      <c r="B48" s="296">
        <v>809</v>
      </c>
      <c r="C48" s="297" t="s">
        <v>156</v>
      </c>
      <c r="D48" s="297" t="s">
        <v>157</v>
      </c>
      <c r="E48" s="300" t="s">
        <v>24</v>
      </c>
      <c r="F48" s="300" t="s">
        <v>35</v>
      </c>
      <c r="G48" s="300" t="s">
        <v>89</v>
      </c>
      <c r="H48" s="300" t="s">
        <v>91</v>
      </c>
      <c r="I48" s="296">
        <v>853</v>
      </c>
      <c r="J48" s="301">
        <v>8.6</v>
      </c>
      <c r="K48" s="301">
        <v>7.6</v>
      </c>
      <c r="L48" s="301">
        <v>7.6</v>
      </c>
      <c r="M48" s="302"/>
    </row>
    <row r="49" spans="1:13" s="492" customFormat="1" ht="38.25" customHeight="1" hidden="1">
      <c r="A49" s="486" t="s">
        <v>168</v>
      </c>
      <c r="B49" s="487">
        <v>809</v>
      </c>
      <c r="C49" s="488" t="s">
        <v>156</v>
      </c>
      <c r="D49" s="488" t="s">
        <v>157</v>
      </c>
      <c r="E49" s="489" t="s">
        <v>197</v>
      </c>
      <c r="F49" s="489" t="s">
        <v>35</v>
      </c>
      <c r="G49" s="489" t="s">
        <v>89</v>
      </c>
      <c r="H49" s="489" t="s">
        <v>88</v>
      </c>
      <c r="I49" s="487"/>
      <c r="J49" s="490">
        <f>J50</f>
        <v>0</v>
      </c>
      <c r="K49" s="490">
        <f aca="true" t="shared" si="1" ref="K49:L51">K50</f>
        <v>0</v>
      </c>
      <c r="L49" s="490">
        <f t="shared" si="1"/>
        <v>0</v>
      </c>
      <c r="M49" s="491"/>
    </row>
    <row r="50" spans="1:13" s="499" customFormat="1" ht="59.25" customHeight="1" hidden="1">
      <c r="A50" s="493" t="s">
        <v>172</v>
      </c>
      <c r="B50" s="494">
        <v>809</v>
      </c>
      <c r="C50" s="495" t="s">
        <v>156</v>
      </c>
      <c r="D50" s="495" t="s">
        <v>157</v>
      </c>
      <c r="E50" s="496" t="s">
        <v>197</v>
      </c>
      <c r="F50" s="496" t="s">
        <v>35</v>
      </c>
      <c r="G50" s="496" t="s">
        <v>173</v>
      </c>
      <c r="H50" s="496" t="s">
        <v>88</v>
      </c>
      <c r="I50" s="494"/>
      <c r="J50" s="497">
        <f>J51</f>
        <v>0</v>
      </c>
      <c r="K50" s="497">
        <f t="shared" si="1"/>
        <v>0</v>
      </c>
      <c r="L50" s="497">
        <f t="shared" si="1"/>
        <v>0</v>
      </c>
      <c r="M50" s="498"/>
    </row>
    <row r="51" spans="1:13" s="504" customFormat="1" ht="84" customHeight="1" hidden="1">
      <c r="A51" s="500" t="s">
        <v>159</v>
      </c>
      <c r="B51" s="441">
        <v>809</v>
      </c>
      <c r="C51" s="440" t="s">
        <v>156</v>
      </c>
      <c r="D51" s="440" t="s">
        <v>157</v>
      </c>
      <c r="E51" s="501" t="s">
        <v>197</v>
      </c>
      <c r="F51" s="501" t="s">
        <v>35</v>
      </c>
      <c r="G51" s="501" t="s">
        <v>173</v>
      </c>
      <c r="H51" s="501" t="s">
        <v>158</v>
      </c>
      <c r="I51" s="441"/>
      <c r="J51" s="502">
        <f>J52</f>
        <v>0</v>
      </c>
      <c r="K51" s="502">
        <f t="shared" si="1"/>
        <v>0</v>
      </c>
      <c r="L51" s="502">
        <f t="shared" si="1"/>
        <v>0</v>
      </c>
      <c r="M51" s="503"/>
    </row>
    <row r="52" spans="1:13" s="304" customFormat="1" ht="22.5" customHeight="1" hidden="1">
      <c r="A52" s="295" t="s">
        <v>26</v>
      </c>
      <c r="B52" s="296">
        <v>809</v>
      </c>
      <c r="C52" s="297" t="s">
        <v>156</v>
      </c>
      <c r="D52" s="297" t="s">
        <v>157</v>
      </c>
      <c r="E52" s="300" t="s">
        <v>197</v>
      </c>
      <c r="F52" s="300" t="s">
        <v>35</v>
      </c>
      <c r="G52" s="300" t="s">
        <v>173</v>
      </c>
      <c r="H52" s="300" t="s">
        <v>158</v>
      </c>
      <c r="I52" s="296">
        <v>540</v>
      </c>
      <c r="J52" s="301">
        <v>0</v>
      </c>
      <c r="K52" s="301">
        <v>0</v>
      </c>
      <c r="L52" s="301">
        <v>0</v>
      </c>
      <c r="M52" s="302"/>
    </row>
    <row r="53" spans="1:13" s="182" customFormat="1" ht="80.25" customHeight="1">
      <c r="A53" s="232" t="s">
        <v>174</v>
      </c>
      <c r="B53" s="225">
        <v>809</v>
      </c>
      <c r="C53" s="233" t="s">
        <v>156</v>
      </c>
      <c r="D53" s="233" t="s">
        <v>157</v>
      </c>
      <c r="E53" s="230">
        <v>91</v>
      </c>
      <c r="F53" s="231">
        <v>0</v>
      </c>
      <c r="G53" s="231" t="s">
        <v>89</v>
      </c>
      <c r="H53" s="231" t="s">
        <v>129</v>
      </c>
      <c r="I53" s="225"/>
      <c r="J53" s="234">
        <f>J55+J57+J59</f>
        <v>175.5</v>
      </c>
      <c r="K53" s="234">
        <f>K55+K57+K59</f>
        <v>0</v>
      </c>
      <c r="L53" s="234">
        <f>L55+L57+L59</f>
        <v>0</v>
      </c>
      <c r="M53" s="171"/>
    </row>
    <row r="54" spans="1:13" s="182" customFormat="1" ht="37.5" customHeight="1">
      <c r="A54" s="232" t="s">
        <v>130</v>
      </c>
      <c r="B54" s="225">
        <v>809</v>
      </c>
      <c r="C54" s="230">
        <v>1</v>
      </c>
      <c r="D54" s="230">
        <v>4</v>
      </c>
      <c r="E54" s="230">
        <v>91</v>
      </c>
      <c r="F54" s="231" t="s">
        <v>35</v>
      </c>
      <c r="G54" s="231" t="s">
        <v>89</v>
      </c>
      <c r="H54" s="231" t="s">
        <v>131</v>
      </c>
      <c r="I54" s="237"/>
      <c r="J54" s="234">
        <f>J55</f>
        <v>47</v>
      </c>
      <c r="K54" s="234">
        <f>K55</f>
        <v>0</v>
      </c>
      <c r="L54" s="234">
        <f>L55</f>
        <v>0</v>
      </c>
      <c r="M54" s="171"/>
    </row>
    <row r="55" spans="1:13" s="428" customFormat="1" ht="15.75">
      <c r="A55" s="358" t="s">
        <v>26</v>
      </c>
      <c r="B55" s="341">
        <v>809</v>
      </c>
      <c r="C55" s="368">
        <v>1</v>
      </c>
      <c r="D55" s="368">
        <v>4</v>
      </c>
      <c r="E55" s="368">
        <v>91</v>
      </c>
      <c r="F55" s="359" t="s">
        <v>35</v>
      </c>
      <c r="G55" s="359" t="s">
        <v>89</v>
      </c>
      <c r="H55" s="359" t="s">
        <v>131</v>
      </c>
      <c r="I55" s="370">
        <v>540</v>
      </c>
      <c r="J55" s="335">
        <v>47</v>
      </c>
      <c r="K55" s="335">
        <v>0</v>
      </c>
      <c r="L55" s="335">
        <v>0</v>
      </c>
      <c r="M55" s="336"/>
    </row>
    <row r="56" spans="1:13" s="182" customFormat="1" ht="63" customHeight="1">
      <c r="A56" s="232" t="s">
        <v>132</v>
      </c>
      <c r="B56" s="225">
        <v>809</v>
      </c>
      <c r="C56" s="230">
        <v>1</v>
      </c>
      <c r="D56" s="230">
        <v>4</v>
      </c>
      <c r="E56" s="231" t="s">
        <v>24</v>
      </c>
      <c r="F56" s="231" t="s">
        <v>35</v>
      </c>
      <c r="G56" s="231" t="s">
        <v>89</v>
      </c>
      <c r="H56" s="231" t="s">
        <v>133</v>
      </c>
      <c r="I56" s="237"/>
      <c r="J56" s="234">
        <f>J57</f>
        <v>85.3</v>
      </c>
      <c r="K56" s="234">
        <f>K57</f>
        <v>0</v>
      </c>
      <c r="L56" s="234">
        <f>L57</f>
        <v>0</v>
      </c>
      <c r="M56" s="171"/>
    </row>
    <row r="57" spans="1:13" s="428" customFormat="1" ht="15.75">
      <c r="A57" s="358" t="s">
        <v>26</v>
      </c>
      <c r="B57" s="341">
        <v>809</v>
      </c>
      <c r="C57" s="368">
        <v>1</v>
      </c>
      <c r="D57" s="368">
        <v>4</v>
      </c>
      <c r="E57" s="359" t="s">
        <v>24</v>
      </c>
      <c r="F57" s="359" t="s">
        <v>35</v>
      </c>
      <c r="G57" s="359" t="s">
        <v>89</v>
      </c>
      <c r="H57" s="359" t="s">
        <v>133</v>
      </c>
      <c r="I57" s="370">
        <v>540</v>
      </c>
      <c r="J57" s="335">
        <v>85.3</v>
      </c>
      <c r="K57" s="335">
        <v>0</v>
      </c>
      <c r="L57" s="335">
        <v>0</v>
      </c>
      <c r="M57" s="336"/>
    </row>
    <row r="58" spans="1:13" s="182" customFormat="1" ht="99" customHeight="1">
      <c r="A58" s="238" t="s">
        <v>229</v>
      </c>
      <c r="B58" s="225">
        <v>809</v>
      </c>
      <c r="C58" s="230">
        <v>1</v>
      </c>
      <c r="D58" s="230">
        <v>4</v>
      </c>
      <c r="E58" s="231" t="s">
        <v>24</v>
      </c>
      <c r="F58" s="231" t="s">
        <v>35</v>
      </c>
      <c r="G58" s="231" t="s">
        <v>89</v>
      </c>
      <c r="H58" s="231" t="s">
        <v>134</v>
      </c>
      <c r="I58" s="237"/>
      <c r="J58" s="234">
        <f>J59</f>
        <v>43.2</v>
      </c>
      <c r="K58" s="234">
        <f>K59</f>
        <v>0</v>
      </c>
      <c r="L58" s="234">
        <f>L59</f>
        <v>0</v>
      </c>
      <c r="M58" s="171"/>
    </row>
    <row r="59" spans="1:13" s="428" customFormat="1" ht="15.75">
      <c r="A59" s="358" t="s">
        <v>26</v>
      </c>
      <c r="B59" s="341">
        <v>809</v>
      </c>
      <c r="C59" s="368">
        <v>1</v>
      </c>
      <c r="D59" s="368">
        <v>4</v>
      </c>
      <c r="E59" s="359" t="s">
        <v>24</v>
      </c>
      <c r="F59" s="359" t="s">
        <v>35</v>
      </c>
      <c r="G59" s="359" t="s">
        <v>89</v>
      </c>
      <c r="H59" s="359" t="s">
        <v>134</v>
      </c>
      <c r="I59" s="370">
        <v>540</v>
      </c>
      <c r="J59" s="335">
        <v>43.2</v>
      </c>
      <c r="K59" s="335">
        <v>0</v>
      </c>
      <c r="L59" s="335">
        <v>0</v>
      </c>
      <c r="M59" s="336"/>
    </row>
    <row r="60" spans="1:13" s="183" customFormat="1" ht="33" customHeight="1">
      <c r="A60" s="232" t="s">
        <v>175</v>
      </c>
      <c r="B60" s="225">
        <v>809</v>
      </c>
      <c r="C60" s="233" t="s">
        <v>156</v>
      </c>
      <c r="D60" s="233" t="s">
        <v>176</v>
      </c>
      <c r="E60" s="231"/>
      <c r="F60" s="231"/>
      <c r="G60" s="231"/>
      <c r="H60" s="231"/>
      <c r="I60" s="225"/>
      <c r="J60" s="234">
        <f>J61</f>
        <v>24.7</v>
      </c>
      <c r="K60" s="234">
        <f aca="true" t="shared" si="2" ref="K60:L62">K61</f>
        <v>0</v>
      </c>
      <c r="L60" s="234">
        <f t="shared" si="2"/>
        <v>0</v>
      </c>
      <c r="M60" s="169"/>
    </row>
    <row r="61" spans="1:13" s="182" customFormat="1" ht="78" customHeight="1">
      <c r="A61" s="232" t="s">
        <v>174</v>
      </c>
      <c r="B61" s="225">
        <v>809</v>
      </c>
      <c r="C61" s="233" t="s">
        <v>156</v>
      </c>
      <c r="D61" s="233" t="s">
        <v>176</v>
      </c>
      <c r="E61" s="231" t="s">
        <v>24</v>
      </c>
      <c r="F61" s="231" t="s">
        <v>35</v>
      </c>
      <c r="G61" s="231" t="s">
        <v>89</v>
      </c>
      <c r="H61" s="231" t="s">
        <v>136</v>
      </c>
      <c r="I61" s="225"/>
      <c r="J61" s="234">
        <f>J62</f>
        <v>24.7</v>
      </c>
      <c r="K61" s="234">
        <f t="shared" si="2"/>
        <v>0</v>
      </c>
      <c r="L61" s="234">
        <f t="shared" si="2"/>
        <v>0</v>
      </c>
      <c r="M61" s="171"/>
    </row>
    <row r="62" spans="1:13" s="182" customFormat="1" ht="30.75" customHeight="1">
      <c r="A62" s="232" t="s">
        <v>135</v>
      </c>
      <c r="B62" s="225">
        <v>809</v>
      </c>
      <c r="C62" s="230">
        <v>1</v>
      </c>
      <c r="D62" s="230">
        <v>6</v>
      </c>
      <c r="E62" s="231" t="s">
        <v>24</v>
      </c>
      <c r="F62" s="231" t="s">
        <v>35</v>
      </c>
      <c r="G62" s="231" t="s">
        <v>89</v>
      </c>
      <c r="H62" s="231" t="s">
        <v>136</v>
      </c>
      <c r="I62" s="237"/>
      <c r="J62" s="234">
        <f>J63</f>
        <v>24.7</v>
      </c>
      <c r="K62" s="234">
        <f t="shared" si="2"/>
        <v>0</v>
      </c>
      <c r="L62" s="234">
        <f t="shared" si="2"/>
        <v>0</v>
      </c>
      <c r="M62" s="171"/>
    </row>
    <row r="63" spans="1:13" s="430" customFormat="1" ht="18.75" customHeight="1">
      <c r="A63" s="358" t="s">
        <v>26</v>
      </c>
      <c r="B63" s="341">
        <v>809</v>
      </c>
      <c r="C63" s="368">
        <v>1</v>
      </c>
      <c r="D63" s="368">
        <v>6</v>
      </c>
      <c r="E63" s="359" t="s">
        <v>24</v>
      </c>
      <c r="F63" s="359" t="s">
        <v>35</v>
      </c>
      <c r="G63" s="359" t="s">
        <v>89</v>
      </c>
      <c r="H63" s="359" t="s">
        <v>136</v>
      </c>
      <c r="I63" s="370">
        <v>540</v>
      </c>
      <c r="J63" s="335">
        <v>24.7</v>
      </c>
      <c r="K63" s="335">
        <v>0</v>
      </c>
      <c r="L63" s="335">
        <v>0</v>
      </c>
      <c r="M63" s="429"/>
    </row>
    <row r="64" spans="1:13" s="172" customFormat="1" ht="15.75">
      <c r="A64" s="232" t="s">
        <v>4</v>
      </c>
      <c r="B64" s="225">
        <v>809</v>
      </c>
      <c r="C64" s="233" t="s">
        <v>156</v>
      </c>
      <c r="D64" s="233" t="s">
        <v>177</v>
      </c>
      <c r="E64" s="231"/>
      <c r="F64" s="231"/>
      <c r="G64" s="231"/>
      <c r="H64" s="231"/>
      <c r="I64" s="225"/>
      <c r="J64" s="234">
        <f aca="true" t="shared" si="3" ref="J64:L65">J65</f>
        <v>1.1</v>
      </c>
      <c r="K64" s="234">
        <f t="shared" si="3"/>
        <v>1.1</v>
      </c>
      <c r="L64" s="234">
        <f t="shared" si="3"/>
        <v>1.1</v>
      </c>
      <c r="M64" s="171"/>
    </row>
    <row r="65" spans="1:13" s="172" customFormat="1" ht="15.75">
      <c r="A65" s="232" t="s">
        <v>28</v>
      </c>
      <c r="B65" s="225">
        <v>809</v>
      </c>
      <c r="C65" s="253">
        <v>1</v>
      </c>
      <c r="D65" s="253">
        <v>11</v>
      </c>
      <c r="E65" s="231" t="s">
        <v>121</v>
      </c>
      <c r="F65" s="231" t="s">
        <v>137</v>
      </c>
      <c r="G65" s="231" t="s">
        <v>89</v>
      </c>
      <c r="H65" s="231" t="s">
        <v>88</v>
      </c>
      <c r="I65" s="237"/>
      <c r="J65" s="234">
        <f t="shared" si="3"/>
        <v>1.1</v>
      </c>
      <c r="K65" s="234">
        <f t="shared" si="3"/>
        <v>1.1</v>
      </c>
      <c r="L65" s="234">
        <f t="shared" si="3"/>
        <v>1.1</v>
      </c>
      <c r="M65" s="171"/>
    </row>
    <row r="66" spans="1:13" s="430" customFormat="1" ht="15.75">
      <c r="A66" s="358" t="s">
        <v>25</v>
      </c>
      <c r="B66" s="341">
        <v>809</v>
      </c>
      <c r="C66" s="443">
        <v>1</v>
      </c>
      <c r="D66" s="443">
        <v>11</v>
      </c>
      <c r="E66" s="359" t="s">
        <v>121</v>
      </c>
      <c r="F66" s="359" t="s">
        <v>137</v>
      </c>
      <c r="G66" s="359" t="s">
        <v>89</v>
      </c>
      <c r="H66" s="359" t="s">
        <v>88</v>
      </c>
      <c r="I66" s="370">
        <v>870</v>
      </c>
      <c r="J66" s="335">
        <v>1.1</v>
      </c>
      <c r="K66" s="335">
        <v>1.1</v>
      </c>
      <c r="L66" s="335">
        <v>1.1</v>
      </c>
      <c r="M66" s="429"/>
    </row>
    <row r="67" spans="1:13" s="172" customFormat="1" ht="17.25" customHeight="1">
      <c r="A67" s="232" t="s">
        <v>5</v>
      </c>
      <c r="B67" s="225">
        <v>809</v>
      </c>
      <c r="C67" s="233" t="s">
        <v>156</v>
      </c>
      <c r="D67" s="233" t="s">
        <v>178</v>
      </c>
      <c r="E67" s="231"/>
      <c r="F67" s="231"/>
      <c r="G67" s="231"/>
      <c r="H67" s="231"/>
      <c r="I67" s="225"/>
      <c r="J67" s="234">
        <f>J69+J71+J74+J76+J78+J80</f>
        <v>384.4</v>
      </c>
      <c r="K67" s="234">
        <f>K69+K71+K74+K76+K78</f>
        <v>132</v>
      </c>
      <c r="L67" s="234">
        <f>L69+L71+L74+L76+L78</f>
        <v>102</v>
      </c>
      <c r="M67" s="171"/>
    </row>
    <row r="68" spans="1:13" s="172" customFormat="1" ht="23.25" customHeight="1">
      <c r="A68" s="232" t="s">
        <v>126</v>
      </c>
      <c r="B68" s="225">
        <v>809</v>
      </c>
      <c r="C68" s="230">
        <v>1</v>
      </c>
      <c r="D68" s="230">
        <v>13</v>
      </c>
      <c r="E68" s="231" t="s">
        <v>24</v>
      </c>
      <c r="F68" s="231" t="s">
        <v>35</v>
      </c>
      <c r="G68" s="231" t="s">
        <v>89</v>
      </c>
      <c r="H68" s="231" t="s">
        <v>91</v>
      </c>
      <c r="I68" s="237"/>
      <c r="J68" s="234">
        <f aca="true" t="shared" si="4" ref="J68:L69">J69</f>
        <v>70</v>
      </c>
      <c r="K68" s="234">
        <f t="shared" si="4"/>
        <v>130</v>
      </c>
      <c r="L68" s="234">
        <f t="shared" si="4"/>
        <v>100</v>
      </c>
      <c r="M68" s="171"/>
    </row>
    <row r="69" spans="1:13" s="172" customFormat="1" ht="37.5" customHeight="1">
      <c r="A69" s="232" t="s">
        <v>127</v>
      </c>
      <c r="B69" s="225">
        <v>809</v>
      </c>
      <c r="C69" s="230">
        <v>1</v>
      </c>
      <c r="D69" s="230">
        <v>13</v>
      </c>
      <c r="E69" s="231" t="s">
        <v>24</v>
      </c>
      <c r="F69" s="231" t="s">
        <v>35</v>
      </c>
      <c r="G69" s="231" t="s">
        <v>89</v>
      </c>
      <c r="H69" s="231" t="s">
        <v>91</v>
      </c>
      <c r="I69" s="237">
        <v>240</v>
      </c>
      <c r="J69" s="234">
        <f t="shared" si="4"/>
        <v>70</v>
      </c>
      <c r="K69" s="234">
        <f t="shared" si="4"/>
        <v>130</v>
      </c>
      <c r="L69" s="234">
        <f t="shared" si="4"/>
        <v>100</v>
      </c>
      <c r="M69" s="171"/>
    </row>
    <row r="70" spans="1:13" s="172" customFormat="1" ht="40.5" customHeight="1" hidden="1">
      <c r="A70" s="295" t="s">
        <v>97</v>
      </c>
      <c r="B70" s="296">
        <v>809</v>
      </c>
      <c r="C70" s="298">
        <v>1</v>
      </c>
      <c r="D70" s="298">
        <v>13</v>
      </c>
      <c r="E70" s="300" t="s">
        <v>24</v>
      </c>
      <c r="F70" s="300" t="s">
        <v>35</v>
      </c>
      <c r="G70" s="300" t="s">
        <v>89</v>
      </c>
      <c r="H70" s="300" t="s">
        <v>91</v>
      </c>
      <c r="I70" s="309">
        <v>244</v>
      </c>
      <c r="J70" s="301">
        <v>70</v>
      </c>
      <c r="K70" s="301">
        <v>130</v>
      </c>
      <c r="L70" s="301">
        <v>100</v>
      </c>
      <c r="M70" s="171"/>
    </row>
    <row r="71" spans="1:13" s="172" customFormat="1" ht="24.75" customHeight="1">
      <c r="A71" s="232" t="s">
        <v>245</v>
      </c>
      <c r="B71" s="225">
        <v>809</v>
      </c>
      <c r="C71" s="230">
        <v>1</v>
      </c>
      <c r="D71" s="230">
        <v>13</v>
      </c>
      <c r="E71" s="231" t="s">
        <v>24</v>
      </c>
      <c r="F71" s="231" t="s">
        <v>35</v>
      </c>
      <c r="G71" s="231" t="s">
        <v>89</v>
      </c>
      <c r="H71" s="231" t="s">
        <v>246</v>
      </c>
      <c r="I71" s="237"/>
      <c r="J71" s="234">
        <f aca="true" t="shared" si="5" ref="J71:L72">J72</f>
        <v>2</v>
      </c>
      <c r="K71" s="234">
        <f t="shared" si="5"/>
        <v>2</v>
      </c>
      <c r="L71" s="234">
        <f t="shared" si="5"/>
        <v>2</v>
      </c>
      <c r="M71" s="171"/>
    </row>
    <row r="72" spans="1:13" s="172" customFormat="1" ht="35.25" customHeight="1">
      <c r="A72" s="232" t="s">
        <v>97</v>
      </c>
      <c r="B72" s="225">
        <v>809</v>
      </c>
      <c r="C72" s="230">
        <v>1</v>
      </c>
      <c r="D72" s="230">
        <v>13</v>
      </c>
      <c r="E72" s="231" t="s">
        <v>24</v>
      </c>
      <c r="F72" s="231" t="s">
        <v>35</v>
      </c>
      <c r="G72" s="231" t="s">
        <v>89</v>
      </c>
      <c r="H72" s="231" t="s">
        <v>246</v>
      </c>
      <c r="I72" s="237">
        <v>240</v>
      </c>
      <c r="J72" s="234">
        <f t="shared" si="5"/>
        <v>2</v>
      </c>
      <c r="K72" s="234">
        <f t="shared" si="5"/>
        <v>2</v>
      </c>
      <c r="L72" s="234">
        <f t="shared" si="5"/>
        <v>2</v>
      </c>
      <c r="M72" s="171"/>
    </row>
    <row r="73" spans="1:13" s="172" customFormat="1" ht="36" customHeight="1" hidden="1">
      <c r="A73" s="295" t="s">
        <v>97</v>
      </c>
      <c r="B73" s="296">
        <v>809</v>
      </c>
      <c r="C73" s="298">
        <v>1</v>
      </c>
      <c r="D73" s="298">
        <v>13</v>
      </c>
      <c r="E73" s="300" t="s">
        <v>24</v>
      </c>
      <c r="F73" s="300" t="s">
        <v>35</v>
      </c>
      <c r="G73" s="300" t="s">
        <v>89</v>
      </c>
      <c r="H73" s="300" t="s">
        <v>246</v>
      </c>
      <c r="I73" s="309">
        <v>244</v>
      </c>
      <c r="J73" s="301">
        <v>2</v>
      </c>
      <c r="K73" s="301">
        <v>2</v>
      </c>
      <c r="L73" s="301">
        <v>2</v>
      </c>
      <c r="M73" s="171"/>
    </row>
    <row r="74" spans="1:13" s="172" customFormat="1" ht="64.5" customHeight="1">
      <c r="A74" s="232" t="s">
        <v>138</v>
      </c>
      <c r="B74" s="225">
        <v>809</v>
      </c>
      <c r="C74" s="230">
        <v>1</v>
      </c>
      <c r="D74" s="230">
        <v>13</v>
      </c>
      <c r="E74" s="231" t="s">
        <v>24</v>
      </c>
      <c r="F74" s="231" t="s">
        <v>35</v>
      </c>
      <c r="G74" s="231" t="s">
        <v>89</v>
      </c>
      <c r="H74" s="231" t="s">
        <v>139</v>
      </c>
      <c r="I74" s="237"/>
      <c r="J74" s="234">
        <f>J75</f>
        <v>37.6</v>
      </c>
      <c r="K74" s="234">
        <f>K75</f>
        <v>0</v>
      </c>
      <c r="L74" s="234">
        <f>L75</f>
        <v>0</v>
      </c>
      <c r="M74" s="171"/>
    </row>
    <row r="75" spans="1:13" s="172" customFormat="1" ht="24" customHeight="1">
      <c r="A75" s="358" t="s">
        <v>26</v>
      </c>
      <c r="B75" s="341">
        <v>809</v>
      </c>
      <c r="C75" s="368">
        <v>1</v>
      </c>
      <c r="D75" s="368">
        <v>13</v>
      </c>
      <c r="E75" s="359" t="s">
        <v>24</v>
      </c>
      <c r="F75" s="359" t="s">
        <v>35</v>
      </c>
      <c r="G75" s="359" t="s">
        <v>89</v>
      </c>
      <c r="H75" s="359" t="s">
        <v>139</v>
      </c>
      <c r="I75" s="370">
        <v>540</v>
      </c>
      <c r="J75" s="335">
        <v>37.6</v>
      </c>
      <c r="K75" s="335">
        <v>0</v>
      </c>
      <c r="L75" s="335">
        <v>0</v>
      </c>
      <c r="M75" s="171"/>
    </row>
    <row r="76" spans="1:13" s="172" customFormat="1" ht="55.5" customHeight="1">
      <c r="A76" s="238" t="s">
        <v>232</v>
      </c>
      <c r="B76" s="254">
        <v>809</v>
      </c>
      <c r="C76" s="230">
        <v>1</v>
      </c>
      <c r="D76" s="230">
        <v>13</v>
      </c>
      <c r="E76" s="231" t="s">
        <v>24</v>
      </c>
      <c r="F76" s="231" t="s">
        <v>35</v>
      </c>
      <c r="G76" s="231" t="s">
        <v>89</v>
      </c>
      <c r="H76" s="231" t="s">
        <v>233</v>
      </c>
      <c r="I76" s="237"/>
      <c r="J76" s="234">
        <f>J77</f>
        <v>183.8</v>
      </c>
      <c r="K76" s="234">
        <f>K77</f>
        <v>0</v>
      </c>
      <c r="L76" s="234">
        <f>L77</f>
        <v>0</v>
      </c>
      <c r="M76" s="171"/>
    </row>
    <row r="77" spans="1:13" s="172" customFormat="1" ht="21.75" customHeight="1">
      <c r="A77" s="389" t="s">
        <v>26</v>
      </c>
      <c r="B77" s="431">
        <v>809</v>
      </c>
      <c r="C77" s="368">
        <v>1</v>
      </c>
      <c r="D77" s="368">
        <v>13</v>
      </c>
      <c r="E77" s="359" t="s">
        <v>24</v>
      </c>
      <c r="F77" s="359" t="s">
        <v>35</v>
      </c>
      <c r="G77" s="359" t="s">
        <v>89</v>
      </c>
      <c r="H77" s="359" t="s">
        <v>233</v>
      </c>
      <c r="I77" s="370">
        <v>540</v>
      </c>
      <c r="J77" s="335">
        <v>183.8</v>
      </c>
      <c r="K77" s="335">
        <v>0</v>
      </c>
      <c r="L77" s="335">
        <v>0</v>
      </c>
      <c r="M77" s="171"/>
    </row>
    <row r="78" spans="1:13" s="172" customFormat="1" ht="51.75" customHeight="1">
      <c r="A78" s="238" t="s">
        <v>204</v>
      </c>
      <c r="B78" s="254">
        <v>809</v>
      </c>
      <c r="C78" s="230">
        <v>1</v>
      </c>
      <c r="D78" s="230">
        <v>13</v>
      </c>
      <c r="E78" s="231" t="s">
        <v>24</v>
      </c>
      <c r="F78" s="231" t="s">
        <v>35</v>
      </c>
      <c r="G78" s="231" t="s">
        <v>89</v>
      </c>
      <c r="H78" s="231" t="s">
        <v>208</v>
      </c>
      <c r="I78" s="237"/>
      <c r="J78" s="234">
        <f>J79</f>
        <v>1</v>
      </c>
      <c r="K78" s="234">
        <f>K79</f>
        <v>0</v>
      </c>
      <c r="L78" s="234">
        <f>L79</f>
        <v>0</v>
      </c>
      <c r="M78" s="171"/>
    </row>
    <row r="79" spans="1:13" s="172" customFormat="1" ht="24.75" customHeight="1">
      <c r="A79" s="389" t="s">
        <v>26</v>
      </c>
      <c r="B79" s="431">
        <v>809</v>
      </c>
      <c r="C79" s="368">
        <v>1</v>
      </c>
      <c r="D79" s="368">
        <v>13</v>
      </c>
      <c r="E79" s="359" t="s">
        <v>24</v>
      </c>
      <c r="F79" s="359" t="s">
        <v>35</v>
      </c>
      <c r="G79" s="359" t="s">
        <v>89</v>
      </c>
      <c r="H79" s="359" t="s">
        <v>208</v>
      </c>
      <c r="I79" s="370">
        <v>540</v>
      </c>
      <c r="J79" s="335">
        <v>1</v>
      </c>
      <c r="K79" s="335">
        <v>0</v>
      </c>
      <c r="L79" s="335">
        <v>0</v>
      </c>
      <c r="M79" s="171"/>
    </row>
    <row r="80" spans="1:13" s="172" customFormat="1" ht="45.75" customHeight="1">
      <c r="A80" s="506" t="s">
        <v>298</v>
      </c>
      <c r="B80" s="431">
        <v>809</v>
      </c>
      <c r="C80" s="368">
        <v>1</v>
      </c>
      <c r="D80" s="368">
        <v>13</v>
      </c>
      <c r="E80" s="359" t="s">
        <v>299</v>
      </c>
      <c r="F80" s="359" t="s">
        <v>35</v>
      </c>
      <c r="G80" s="359" t="s">
        <v>89</v>
      </c>
      <c r="H80" s="359" t="s">
        <v>88</v>
      </c>
      <c r="I80" s="370"/>
      <c r="J80" s="335">
        <f>J81+J84</f>
        <v>90</v>
      </c>
      <c r="K80" s="335">
        <f>K81+K84</f>
        <v>0</v>
      </c>
      <c r="L80" s="335">
        <f>L81+L84</f>
        <v>0</v>
      </c>
      <c r="M80" s="171"/>
    </row>
    <row r="81" spans="1:13" s="172" customFormat="1" ht="41.25" customHeight="1">
      <c r="A81" s="507" t="s">
        <v>300</v>
      </c>
      <c r="B81" s="431">
        <v>809</v>
      </c>
      <c r="C81" s="368">
        <v>1</v>
      </c>
      <c r="D81" s="368">
        <v>13</v>
      </c>
      <c r="E81" s="359" t="s">
        <v>299</v>
      </c>
      <c r="F81" s="359" t="s">
        <v>35</v>
      </c>
      <c r="G81" s="359" t="s">
        <v>89</v>
      </c>
      <c r="H81" s="359" t="s">
        <v>301</v>
      </c>
      <c r="I81" s="370"/>
      <c r="J81" s="335">
        <f aca="true" t="shared" si="6" ref="J81:L82">J82</f>
        <v>10</v>
      </c>
      <c r="K81" s="335">
        <f t="shared" si="6"/>
        <v>0</v>
      </c>
      <c r="L81" s="335">
        <f t="shared" si="6"/>
        <v>0</v>
      </c>
      <c r="M81" s="171"/>
    </row>
    <row r="82" spans="1:13" s="172" customFormat="1" ht="39.75" customHeight="1">
      <c r="A82" s="507" t="s">
        <v>302</v>
      </c>
      <c r="B82" s="431">
        <v>809</v>
      </c>
      <c r="C82" s="368">
        <v>1</v>
      </c>
      <c r="D82" s="368">
        <v>13</v>
      </c>
      <c r="E82" s="359" t="s">
        <v>299</v>
      </c>
      <c r="F82" s="359" t="s">
        <v>35</v>
      </c>
      <c r="G82" s="359" t="s">
        <v>89</v>
      </c>
      <c r="H82" s="359" t="s">
        <v>301</v>
      </c>
      <c r="I82" s="370">
        <v>240</v>
      </c>
      <c r="J82" s="335">
        <f t="shared" si="6"/>
        <v>10</v>
      </c>
      <c r="K82" s="335">
        <f t="shared" si="6"/>
        <v>0</v>
      </c>
      <c r="L82" s="335">
        <f t="shared" si="6"/>
        <v>0</v>
      </c>
      <c r="M82" s="171"/>
    </row>
    <row r="83" spans="1:13" s="172" customFormat="1" ht="34.5" customHeight="1" hidden="1">
      <c r="A83" s="508" t="s">
        <v>97</v>
      </c>
      <c r="B83" s="509">
        <v>809</v>
      </c>
      <c r="C83" s="298">
        <v>1</v>
      </c>
      <c r="D83" s="298">
        <v>13</v>
      </c>
      <c r="E83" s="300" t="s">
        <v>299</v>
      </c>
      <c r="F83" s="300" t="s">
        <v>35</v>
      </c>
      <c r="G83" s="300" t="s">
        <v>89</v>
      </c>
      <c r="H83" s="300" t="s">
        <v>301</v>
      </c>
      <c r="I83" s="309">
        <v>244</v>
      </c>
      <c r="J83" s="353">
        <v>10</v>
      </c>
      <c r="K83" s="353">
        <v>0</v>
      </c>
      <c r="L83" s="353">
        <v>0</v>
      </c>
      <c r="M83" s="171"/>
    </row>
    <row r="84" spans="1:13" s="172" customFormat="1" ht="24.75" customHeight="1">
      <c r="A84" s="507" t="s">
        <v>303</v>
      </c>
      <c r="B84" s="431">
        <v>809</v>
      </c>
      <c r="C84" s="368">
        <v>1</v>
      </c>
      <c r="D84" s="368">
        <v>13</v>
      </c>
      <c r="E84" s="359" t="s">
        <v>299</v>
      </c>
      <c r="F84" s="359" t="s">
        <v>35</v>
      </c>
      <c r="G84" s="359" t="s">
        <v>89</v>
      </c>
      <c r="H84" s="359" t="s">
        <v>304</v>
      </c>
      <c r="I84" s="370"/>
      <c r="J84" s="335">
        <f aca="true" t="shared" si="7" ref="J84:L85">J85</f>
        <v>80</v>
      </c>
      <c r="K84" s="335">
        <f t="shared" si="7"/>
        <v>0</v>
      </c>
      <c r="L84" s="335">
        <f t="shared" si="7"/>
        <v>0</v>
      </c>
      <c r="M84" s="171"/>
    </row>
    <row r="85" spans="1:13" s="172" customFormat="1" ht="36.75" customHeight="1">
      <c r="A85" s="507" t="s">
        <v>302</v>
      </c>
      <c r="B85" s="431">
        <v>809</v>
      </c>
      <c r="C85" s="368">
        <v>1</v>
      </c>
      <c r="D85" s="368">
        <v>13</v>
      </c>
      <c r="E85" s="359" t="s">
        <v>299</v>
      </c>
      <c r="F85" s="359" t="s">
        <v>35</v>
      </c>
      <c r="G85" s="359" t="s">
        <v>89</v>
      </c>
      <c r="H85" s="359" t="s">
        <v>304</v>
      </c>
      <c r="I85" s="370">
        <v>240</v>
      </c>
      <c r="J85" s="335">
        <f t="shared" si="7"/>
        <v>80</v>
      </c>
      <c r="K85" s="335">
        <f t="shared" si="7"/>
        <v>0</v>
      </c>
      <c r="L85" s="335">
        <f t="shared" si="7"/>
        <v>0</v>
      </c>
      <c r="M85" s="171"/>
    </row>
    <row r="86" spans="1:13" s="172" customFormat="1" ht="39" customHeight="1" hidden="1">
      <c r="A86" s="508" t="s">
        <v>97</v>
      </c>
      <c r="B86" s="509">
        <v>809</v>
      </c>
      <c r="C86" s="298">
        <v>1</v>
      </c>
      <c r="D86" s="298">
        <v>13</v>
      </c>
      <c r="E86" s="300" t="s">
        <v>299</v>
      </c>
      <c r="F86" s="300" t="s">
        <v>35</v>
      </c>
      <c r="G86" s="300" t="s">
        <v>89</v>
      </c>
      <c r="H86" s="300" t="s">
        <v>304</v>
      </c>
      <c r="I86" s="309">
        <v>244</v>
      </c>
      <c r="J86" s="353">
        <v>80</v>
      </c>
      <c r="K86" s="353">
        <v>0</v>
      </c>
      <c r="L86" s="353">
        <v>0</v>
      </c>
      <c r="M86" s="171"/>
    </row>
    <row r="87" spans="1:13" s="182" customFormat="1" ht="16.5" customHeight="1">
      <c r="A87" s="228" t="s">
        <v>14</v>
      </c>
      <c r="B87" s="224">
        <v>809</v>
      </c>
      <c r="C87" s="229" t="s">
        <v>169</v>
      </c>
      <c r="D87" s="229" t="s">
        <v>89</v>
      </c>
      <c r="E87" s="231"/>
      <c r="F87" s="231"/>
      <c r="G87" s="231"/>
      <c r="H87" s="231"/>
      <c r="I87" s="225"/>
      <c r="J87" s="227">
        <f aca="true" t="shared" si="8" ref="J87:L88">J88</f>
        <v>93.5</v>
      </c>
      <c r="K87" s="227">
        <f t="shared" si="8"/>
        <v>94.4</v>
      </c>
      <c r="L87" s="227">
        <f t="shared" si="8"/>
        <v>98</v>
      </c>
      <c r="M87" s="171"/>
    </row>
    <row r="88" spans="1:13" s="183" customFormat="1" ht="34.5" customHeight="1">
      <c r="A88" s="232" t="s">
        <v>29</v>
      </c>
      <c r="B88" s="220">
        <v>809</v>
      </c>
      <c r="C88" s="230">
        <v>2</v>
      </c>
      <c r="D88" s="230">
        <v>3</v>
      </c>
      <c r="E88" s="231" t="s">
        <v>24</v>
      </c>
      <c r="F88" s="231" t="s">
        <v>35</v>
      </c>
      <c r="G88" s="231" t="s">
        <v>89</v>
      </c>
      <c r="H88" s="231" t="s">
        <v>92</v>
      </c>
      <c r="I88" s="237"/>
      <c r="J88" s="234">
        <f t="shared" si="8"/>
        <v>93.5</v>
      </c>
      <c r="K88" s="234">
        <f t="shared" si="8"/>
        <v>94.4</v>
      </c>
      <c r="L88" s="234">
        <f t="shared" si="8"/>
        <v>98</v>
      </c>
      <c r="M88" s="169"/>
    </row>
    <row r="89" spans="1:13" s="172" customFormat="1" ht="32.25" customHeight="1">
      <c r="A89" s="232" t="s">
        <v>127</v>
      </c>
      <c r="B89" s="220">
        <v>809</v>
      </c>
      <c r="C89" s="230">
        <v>2</v>
      </c>
      <c r="D89" s="230">
        <v>3</v>
      </c>
      <c r="E89" s="231" t="s">
        <v>24</v>
      </c>
      <c r="F89" s="231" t="s">
        <v>35</v>
      </c>
      <c r="G89" s="231" t="s">
        <v>89</v>
      </c>
      <c r="H89" s="231" t="s">
        <v>92</v>
      </c>
      <c r="I89" s="237">
        <v>240</v>
      </c>
      <c r="J89" s="234">
        <f>J90+J91</f>
        <v>93.5</v>
      </c>
      <c r="K89" s="234">
        <f>K90+K91</f>
        <v>94.4</v>
      </c>
      <c r="L89" s="234">
        <f>L90+L91</f>
        <v>98</v>
      </c>
      <c r="M89" s="171"/>
    </row>
    <row r="90" spans="1:13" s="313" customFormat="1" ht="35.25" customHeight="1" hidden="1">
      <c r="A90" s="295" t="s">
        <v>96</v>
      </c>
      <c r="B90" s="308">
        <v>809</v>
      </c>
      <c r="C90" s="298">
        <v>2</v>
      </c>
      <c r="D90" s="298">
        <v>3</v>
      </c>
      <c r="E90" s="300" t="s">
        <v>24</v>
      </c>
      <c r="F90" s="300" t="s">
        <v>35</v>
      </c>
      <c r="G90" s="300" t="s">
        <v>89</v>
      </c>
      <c r="H90" s="300" t="s">
        <v>92</v>
      </c>
      <c r="I90" s="309">
        <v>242</v>
      </c>
      <c r="J90" s="301">
        <v>10.2</v>
      </c>
      <c r="K90" s="301">
        <v>10.2</v>
      </c>
      <c r="L90" s="301">
        <v>10.2</v>
      </c>
      <c r="M90" s="312"/>
    </row>
    <row r="91" spans="1:13" s="313" customFormat="1" ht="32.25" customHeight="1" hidden="1">
      <c r="A91" s="295" t="s">
        <v>97</v>
      </c>
      <c r="B91" s="308">
        <v>809</v>
      </c>
      <c r="C91" s="298">
        <v>2</v>
      </c>
      <c r="D91" s="298">
        <v>3</v>
      </c>
      <c r="E91" s="300" t="s">
        <v>24</v>
      </c>
      <c r="F91" s="300" t="s">
        <v>35</v>
      </c>
      <c r="G91" s="300" t="s">
        <v>89</v>
      </c>
      <c r="H91" s="300" t="s">
        <v>92</v>
      </c>
      <c r="I91" s="309">
        <v>244</v>
      </c>
      <c r="J91" s="301">
        <v>83.3</v>
      </c>
      <c r="K91" s="301">
        <v>84.2</v>
      </c>
      <c r="L91" s="301">
        <v>87.8</v>
      </c>
      <c r="M91" s="312"/>
    </row>
    <row r="92" spans="1:13" s="172" customFormat="1" ht="33.75" customHeight="1">
      <c r="A92" s="228" t="s">
        <v>6</v>
      </c>
      <c r="B92" s="224">
        <v>809</v>
      </c>
      <c r="C92" s="229" t="s">
        <v>173</v>
      </c>
      <c r="D92" s="229" t="s">
        <v>89</v>
      </c>
      <c r="E92" s="231"/>
      <c r="F92" s="231"/>
      <c r="G92" s="231"/>
      <c r="H92" s="231"/>
      <c r="I92" s="225"/>
      <c r="J92" s="227">
        <f>J97+J93</f>
        <v>388.6</v>
      </c>
      <c r="K92" s="227">
        <f>K97+K93</f>
        <v>251.6</v>
      </c>
      <c r="L92" s="227">
        <f>L97+L93</f>
        <v>238.6</v>
      </c>
      <c r="M92" s="171"/>
    </row>
    <row r="93" spans="1:13" s="170" customFormat="1" ht="33.75" customHeight="1">
      <c r="A93" s="255" t="s">
        <v>119</v>
      </c>
      <c r="B93" s="256">
        <v>809</v>
      </c>
      <c r="C93" s="257">
        <v>3</v>
      </c>
      <c r="D93" s="257">
        <v>9</v>
      </c>
      <c r="E93" s="258"/>
      <c r="F93" s="258"/>
      <c r="G93" s="258"/>
      <c r="H93" s="258"/>
      <c r="I93" s="259"/>
      <c r="J93" s="227">
        <f aca="true" t="shared" si="9" ref="J93:L95">J94</f>
        <v>80</v>
      </c>
      <c r="K93" s="227">
        <f t="shared" si="9"/>
        <v>80</v>
      </c>
      <c r="L93" s="227">
        <f t="shared" si="9"/>
        <v>80</v>
      </c>
      <c r="M93" s="169"/>
    </row>
    <row r="94" spans="1:13" s="172" customFormat="1" ht="33.75" customHeight="1">
      <c r="A94" s="260" t="s">
        <v>120</v>
      </c>
      <c r="B94" s="261">
        <v>809</v>
      </c>
      <c r="C94" s="262">
        <v>3</v>
      </c>
      <c r="D94" s="262">
        <v>9</v>
      </c>
      <c r="E94" s="263" t="s">
        <v>24</v>
      </c>
      <c r="F94" s="263" t="s">
        <v>35</v>
      </c>
      <c r="G94" s="263" t="s">
        <v>89</v>
      </c>
      <c r="H94" s="263" t="s">
        <v>141</v>
      </c>
      <c r="I94" s="264"/>
      <c r="J94" s="234">
        <f t="shared" si="9"/>
        <v>80</v>
      </c>
      <c r="K94" s="234">
        <f t="shared" si="9"/>
        <v>80</v>
      </c>
      <c r="L94" s="234">
        <f t="shared" si="9"/>
        <v>80</v>
      </c>
      <c r="M94" s="171"/>
    </row>
    <row r="95" spans="1:14" s="172" customFormat="1" ht="33.75" customHeight="1">
      <c r="A95" s="232" t="s">
        <v>127</v>
      </c>
      <c r="B95" s="261">
        <v>809</v>
      </c>
      <c r="C95" s="262">
        <v>3</v>
      </c>
      <c r="D95" s="262">
        <v>9</v>
      </c>
      <c r="E95" s="263" t="s">
        <v>24</v>
      </c>
      <c r="F95" s="263" t="s">
        <v>35</v>
      </c>
      <c r="G95" s="263" t="s">
        <v>89</v>
      </c>
      <c r="H95" s="263" t="s">
        <v>141</v>
      </c>
      <c r="I95" s="264">
        <v>240</v>
      </c>
      <c r="J95" s="234">
        <f t="shared" si="9"/>
        <v>80</v>
      </c>
      <c r="K95" s="234">
        <f t="shared" si="9"/>
        <v>80</v>
      </c>
      <c r="L95" s="234">
        <f t="shared" si="9"/>
        <v>80</v>
      </c>
      <c r="M95" s="169"/>
      <c r="N95" s="170"/>
    </row>
    <row r="96" spans="1:13" s="303" customFormat="1" ht="33.75" customHeight="1" hidden="1">
      <c r="A96" s="295" t="s">
        <v>97</v>
      </c>
      <c r="B96" s="314">
        <v>809</v>
      </c>
      <c r="C96" s="315">
        <v>3</v>
      </c>
      <c r="D96" s="315">
        <v>9</v>
      </c>
      <c r="E96" s="316" t="s">
        <v>24</v>
      </c>
      <c r="F96" s="316" t="s">
        <v>35</v>
      </c>
      <c r="G96" s="316" t="s">
        <v>89</v>
      </c>
      <c r="H96" s="316" t="s">
        <v>141</v>
      </c>
      <c r="I96" s="317">
        <v>244</v>
      </c>
      <c r="J96" s="301">
        <v>80</v>
      </c>
      <c r="K96" s="301">
        <v>80</v>
      </c>
      <c r="L96" s="301">
        <v>80</v>
      </c>
      <c r="M96" s="302"/>
    </row>
    <row r="97" spans="1:13" s="184" customFormat="1" ht="15.75" customHeight="1">
      <c r="A97" s="228" t="s">
        <v>16</v>
      </c>
      <c r="B97" s="224">
        <v>809</v>
      </c>
      <c r="C97" s="229" t="s">
        <v>173</v>
      </c>
      <c r="D97" s="229" t="s">
        <v>179</v>
      </c>
      <c r="E97" s="242"/>
      <c r="F97" s="242"/>
      <c r="G97" s="242"/>
      <c r="H97" s="242"/>
      <c r="I97" s="244"/>
      <c r="J97" s="227">
        <f aca="true" t="shared" si="10" ref="J97:L98">J98</f>
        <v>308.6</v>
      </c>
      <c r="K97" s="227">
        <f>K98+K110</f>
        <v>171.6</v>
      </c>
      <c r="L97" s="227">
        <f>L98+L110</f>
        <v>158.6</v>
      </c>
      <c r="M97" s="169"/>
    </row>
    <row r="98" spans="1:13" s="184" customFormat="1" ht="32.25" customHeight="1">
      <c r="A98" s="241" t="s">
        <v>168</v>
      </c>
      <c r="B98" s="265">
        <v>809</v>
      </c>
      <c r="C98" s="266">
        <v>3</v>
      </c>
      <c r="D98" s="266">
        <v>10</v>
      </c>
      <c r="E98" s="242" t="s">
        <v>197</v>
      </c>
      <c r="F98" s="242" t="s">
        <v>35</v>
      </c>
      <c r="G98" s="242" t="s">
        <v>89</v>
      </c>
      <c r="H98" s="242" t="s">
        <v>88</v>
      </c>
      <c r="I98" s="267"/>
      <c r="J98" s="227">
        <f t="shared" si="10"/>
        <v>308.6</v>
      </c>
      <c r="K98" s="227">
        <f t="shared" si="10"/>
        <v>0</v>
      </c>
      <c r="L98" s="227">
        <f t="shared" si="10"/>
        <v>0</v>
      </c>
      <c r="M98" s="169"/>
    </row>
    <row r="99" spans="1:13" s="185" customFormat="1" ht="32.25" customHeight="1">
      <c r="A99" s="268" t="s">
        <v>180</v>
      </c>
      <c r="B99" s="269">
        <v>809</v>
      </c>
      <c r="C99" s="270">
        <v>3</v>
      </c>
      <c r="D99" s="270">
        <v>10</v>
      </c>
      <c r="E99" s="246" t="s">
        <v>197</v>
      </c>
      <c r="F99" s="246" t="s">
        <v>35</v>
      </c>
      <c r="G99" s="246" t="s">
        <v>156</v>
      </c>
      <c r="H99" s="246" t="s">
        <v>88</v>
      </c>
      <c r="I99" s="271"/>
      <c r="J99" s="247">
        <f>J102+J105</f>
        <v>308.6</v>
      </c>
      <c r="K99" s="247">
        <f>K102+K105</f>
        <v>0</v>
      </c>
      <c r="L99" s="247">
        <f>L102</f>
        <v>0</v>
      </c>
      <c r="M99" s="180"/>
    </row>
    <row r="100" spans="1:13" s="185" customFormat="1" ht="18" customHeight="1">
      <c r="A100" s="248" t="s">
        <v>181</v>
      </c>
      <c r="B100" s="269">
        <v>809</v>
      </c>
      <c r="C100" s="270">
        <v>3</v>
      </c>
      <c r="D100" s="270">
        <v>10</v>
      </c>
      <c r="E100" s="246" t="s">
        <v>197</v>
      </c>
      <c r="F100" s="246" t="s">
        <v>35</v>
      </c>
      <c r="G100" s="246" t="s">
        <v>156</v>
      </c>
      <c r="H100" s="246" t="s">
        <v>140</v>
      </c>
      <c r="I100" s="271"/>
      <c r="J100" s="247">
        <f aca="true" t="shared" si="11" ref="J100:L101">J101</f>
        <v>8.599999999999994</v>
      </c>
      <c r="K100" s="247">
        <f t="shared" si="11"/>
        <v>0</v>
      </c>
      <c r="L100" s="247">
        <f t="shared" si="11"/>
        <v>0</v>
      </c>
      <c r="M100" s="180"/>
    </row>
    <row r="101" spans="1:13" s="184" customFormat="1" ht="36.75" customHeight="1">
      <c r="A101" s="232" t="s">
        <v>127</v>
      </c>
      <c r="B101" s="220">
        <v>809</v>
      </c>
      <c r="C101" s="230">
        <v>3</v>
      </c>
      <c r="D101" s="230">
        <v>10</v>
      </c>
      <c r="E101" s="231" t="s">
        <v>197</v>
      </c>
      <c r="F101" s="231" t="s">
        <v>35</v>
      </c>
      <c r="G101" s="231" t="s">
        <v>156</v>
      </c>
      <c r="H101" s="231" t="s">
        <v>140</v>
      </c>
      <c r="I101" s="237">
        <v>240</v>
      </c>
      <c r="J101" s="234">
        <f t="shared" si="11"/>
        <v>8.599999999999994</v>
      </c>
      <c r="K101" s="234">
        <f t="shared" si="11"/>
        <v>0</v>
      </c>
      <c r="L101" s="234">
        <f t="shared" si="11"/>
        <v>0</v>
      </c>
      <c r="M101" s="169"/>
    </row>
    <row r="102" spans="1:13" s="318" customFormat="1" ht="32.25" customHeight="1" hidden="1">
      <c r="A102" s="295" t="s">
        <v>97</v>
      </c>
      <c r="B102" s="308">
        <v>809</v>
      </c>
      <c r="C102" s="298">
        <v>3</v>
      </c>
      <c r="D102" s="298">
        <v>10</v>
      </c>
      <c r="E102" s="300" t="s">
        <v>197</v>
      </c>
      <c r="F102" s="300" t="s">
        <v>35</v>
      </c>
      <c r="G102" s="300" t="s">
        <v>156</v>
      </c>
      <c r="H102" s="300" t="s">
        <v>140</v>
      </c>
      <c r="I102" s="309">
        <v>244</v>
      </c>
      <c r="J102" s="301">
        <f>208.6-200</f>
        <v>8.599999999999994</v>
      </c>
      <c r="K102" s="301">
        <v>0</v>
      </c>
      <c r="L102" s="301">
        <v>0</v>
      </c>
      <c r="M102" s="310"/>
    </row>
    <row r="103" spans="1:13" s="184" customFormat="1" ht="23.25" customHeight="1">
      <c r="A103" s="272" t="s">
        <v>239</v>
      </c>
      <c r="B103" s="254">
        <v>809</v>
      </c>
      <c r="C103" s="230">
        <v>3</v>
      </c>
      <c r="D103" s="230">
        <v>10</v>
      </c>
      <c r="E103" s="240" t="s">
        <v>197</v>
      </c>
      <c r="F103" s="240" t="s">
        <v>35</v>
      </c>
      <c r="G103" s="240" t="s">
        <v>156</v>
      </c>
      <c r="H103" s="231" t="s">
        <v>95</v>
      </c>
      <c r="I103" s="239"/>
      <c r="J103" s="234">
        <f aca="true" t="shared" si="12" ref="J103:L104">J104</f>
        <v>300</v>
      </c>
      <c r="K103" s="234">
        <f t="shared" si="12"/>
        <v>0</v>
      </c>
      <c r="L103" s="234">
        <f t="shared" si="12"/>
        <v>0</v>
      </c>
      <c r="M103" s="169"/>
    </row>
    <row r="104" spans="1:13" s="184" customFormat="1" ht="32.25" customHeight="1">
      <c r="A104" s="273" t="s">
        <v>127</v>
      </c>
      <c r="B104" s="254">
        <v>809</v>
      </c>
      <c r="C104" s="230">
        <v>3</v>
      </c>
      <c r="D104" s="230">
        <v>10</v>
      </c>
      <c r="E104" s="240" t="s">
        <v>197</v>
      </c>
      <c r="F104" s="240" t="s">
        <v>35</v>
      </c>
      <c r="G104" s="240" t="s">
        <v>156</v>
      </c>
      <c r="H104" s="231" t="s">
        <v>95</v>
      </c>
      <c r="I104" s="239">
        <v>240</v>
      </c>
      <c r="J104" s="234">
        <f t="shared" si="12"/>
        <v>300</v>
      </c>
      <c r="K104" s="234">
        <f t="shared" si="12"/>
        <v>0</v>
      </c>
      <c r="L104" s="234">
        <f t="shared" si="12"/>
        <v>0</v>
      </c>
      <c r="M104" s="169"/>
    </row>
    <row r="105" spans="1:13" s="184" customFormat="1" ht="32.25" customHeight="1" hidden="1">
      <c r="A105" s="319" t="s">
        <v>115</v>
      </c>
      <c r="B105" s="311">
        <v>809</v>
      </c>
      <c r="C105" s="298">
        <v>3</v>
      </c>
      <c r="D105" s="298">
        <v>10</v>
      </c>
      <c r="E105" s="298">
        <v>23</v>
      </c>
      <c r="F105" s="300" t="s">
        <v>35</v>
      </c>
      <c r="G105" s="300" t="s">
        <v>156</v>
      </c>
      <c r="H105" s="300" t="s">
        <v>95</v>
      </c>
      <c r="I105" s="306">
        <v>244</v>
      </c>
      <c r="J105" s="301">
        <v>300</v>
      </c>
      <c r="K105" s="301">
        <v>0</v>
      </c>
      <c r="L105" s="301">
        <v>0</v>
      </c>
      <c r="M105" s="169"/>
    </row>
    <row r="106" spans="1:13" s="184" customFormat="1" ht="32.25" customHeight="1">
      <c r="A106" s="241" t="s">
        <v>261</v>
      </c>
      <c r="B106" s="265">
        <v>809</v>
      </c>
      <c r="C106" s="266">
        <v>3</v>
      </c>
      <c r="D106" s="266">
        <v>10</v>
      </c>
      <c r="E106" s="242" t="s">
        <v>262</v>
      </c>
      <c r="F106" s="242" t="s">
        <v>35</v>
      </c>
      <c r="G106" s="242" t="s">
        <v>89</v>
      </c>
      <c r="H106" s="242" t="s">
        <v>88</v>
      </c>
      <c r="I106" s="267"/>
      <c r="J106" s="227">
        <f aca="true" t="shared" si="13" ref="J106:L107">J107</f>
        <v>0</v>
      </c>
      <c r="K106" s="227">
        <f t="shared" si="13"/>
        <v>171.6</v>
      </c>
      <c r="L106" s="227">
        <f t="shared" si="13"/>
        <v>158.6</v>
      </c>
      <c r="M106" s="320"/>
    </row>
    <row r="107" spans="1:13" s="184" customFormat="1" ht="32.25" customHeight="1">
      <c r="A107" s="268" t="s">
        <v>180</v>
      </c>
      <c r="B107" s="269">
        <v>809</v>
      </c>
      <c r="C107" s="270">
        <v>3</v>
      </c>
      <c r="D107" s="270">
        <v>10</v>
      </c>
      <c r="E107" s="246" t="s">
        <v>262</v>
      </c>
      <c r="F107" s="246" t="s">
        <v>35</v>
      </c>
      <c r="G107" s="246" t="s">
        <v>156</v>
      </c>
      <c r="H107" s="246" t="s">
        <v>88</v>
      </c>
      <c r="I107" s="271"/>
      <c r="J107" s="247">
        <f t="shared" si="13"/>
        <v>0</v>
      </c>
      <c r="K107" s="247">
        <f t="shared" si="13"/>
        <v>171.6</v>
      </c>
      <c r="L107" s="247">
        <f t="shared" si="13"/>
        <v>158.6</v>
      </c>
      <c r="M107" s="320"/>
    </row>
    <row r="108" spans="1:13" s="184" customFormat="1" ht="23.25" customHeight="1">
      <c r="A108" s="248" t="s">
        <v>181</v>
      </c>
      <c r="B108" s="269">
        <v>809</v>
      </c>
      <c r="C108" s="270">
        <v>3</v>
      </c>
      <c r="D108" s="270">
        <v>10</v>
      </c>
      <c r="E108" s="246" t="s">
        <v>262</v>
      </c>
      <c r="F108" s="246" t="s">
        <v>35</v>
      </c>
      <c r="G108" s="246" t="s">
        <v>156</v>
      </c>
      <c r="H108" s="246" t="s">
        <v>140</v>
      </c>
      <c r="I108" s="271"/>
      <c r="J108" s="247">
        <f aca="true" t="shared" si="14" ref="J108:L109">J109</f>
        <v>0</v>
      </c>
      <c r="K108" s="247">
        <f t="shared" si="14"/>
        <v>171.6</v>
      </c>
      <c r="L108" s="247">
        <f t="shared" si="14"/>
        <v>158.6</v>
      </c>
      <c r="M108" s="320"/>
    </row>
    <row r="109" spans="1:13" s="184" customFormat="1" ht="32.25" customHeight="1">
      <c r="A109" s="232" t="s">
        <v>127</v>
      </c>
      <c r="B109" s="220">
        <v>809</v>
      </c>
      <c r="C109" s="230">
        <v>3</v>
      </c>
      <c r="D109" s="230">
        <v>10</v>
      </c>
      <c r="E109" s="231" t="s">
        <v>262</v>
      </c>
      <c r="F109" s="231" t="s">
        <v>35</v>
      </c>
      <c r="G109" s="231" t="s">
        <v>156</v>
      </c>
      <c r="H109" s="231" t="s">
        <v>140</v>
      </c>
      <c r="I109" s="237">
        <v>240</v>
      </c>
      <c r="J109" s="234">
        <f t="shared" si="14"/>
        <v>0</v>
      </c>
      <c r="K109" s="234">
        <f>K110</f>
        <v>171.6</v>
      </c>
      <c r="L109" s="234">
        <f>L110</f>
        <v>158.6</v>
      </c>
      <c r="M109" s="169"/>
    </row>
    <row r="110" spans="1:13" s="184" customFormat="1" ht="32.25" customHeight="1" hidden="1">
      <c r="A110" s="295" t="s">
        <v>97</v>
      </c>
      <c r="B110" s="308">
        <v>809</v>
      </c>
      <c r="C110" s="298">
        <v>3</v>
      </c>
      <c r="D110" s="298">
        <v>10</v>
      </c>
      <c r="E110" s="300" t="s">
        <v>262</v>
      </c>
      <c r="F110" s="300" t="s">
        <v>35</v>
      </c>
      <c r="G110" s="300" t="s">
        <v>156</v>
      </c>
      <c r="H110" s="300" t="s">
        <v>140</v>
      </c>
      <c r="I110" s="309">
        <v>244</v>
      </c>
      <c r="J110" s="301">
        <v>0</v>
      </c>
      <c r="K110" s="301">
        <v>171.6</v>
      </c>
      <c r="L110" s="301">
        <v>158.6</v>
      </c>
      <c r="M110" s="169"/>
    </row>
    <row r="111" spans="1:13" s="184" customFormat="1" ht="18.75" customHeight="1">
      <c r="A111" s="276" t="s">
        <v>101</v>
      </c>
      <c r="B111" s="265">
        <v>809</v>
      </c>
      <c r="C111" s="266">
        <v>4</v>
      </c>
      <c r="D111" s="266">
        <v>0</v>
      </c>
      <c r="E111" s="231"/>
      <c r="F111" s="231"/>
      <c r="G111" s="231"/>
      <c r="H111" s="231"/>
      <c r="I111" s="277"/>
      <c r="J111" s="227">
        <f aca="true" t="shared" si="15" ref="J111:L116">J112</f>
        <v>317.1</v>
      </c>
      <c r="K111" s="227">
        <f t="shared" si="15"/>
        <v>0</v>
      </c>
      <c r="L111" s="227">
        <f t="shared" si="15"/>
        <v>0</v>
      </c>
      <c r="M111" s="169"/>
    </row>
    <row r="112" spans="1:13" s="184" customFormat="1" ht="18" customHeight="1">
      <c r="A112" s="278" t="s">
        <v>102</v>
      </c>
      <c r="B112" s="279">
        <v>809</v>
      </c>
      <c r="C112" s="266">
        <v>4</v>
      </c>
      <c r="D112" s="266">
        <v>9</v>
      </c>
      <c r="E112" s="231"/>
      <c r="F112" s="231"/>
      <c r="G112" s="231"/>
      <c r="H112" s="231"/>
      <c r="I112" s="237"/>
      <c r="J112" s="234">
        <f t="shared" si="15"/>
        <v>317.1</v>
      </c>
      <c r="K112" s="234">
        <f t="shared" si="15"/>
        <v>0</v>
      </c>
      <c r="L112" s="234">
        <f t="shared" si="15"/>
        <v>0</v>
      </c>
      <c r="M112" s="169"/>
    </row>
    <row r="113" spans="1:13" s="184" customFormat="1" ht="38.25" customHeight="1">
      <c r="A113" s="241" t="s">
        <v>168</v>
      </c>
      <c r="B113" s="279">
        <v>809</v>
      </c>
      <c r="C113" s="266">
        <v>4</v>
      </c>
      <c r="D113" s="266">
        <v>9</v>
      </c>
      <c r="E113" s="242" t="s">
        <v>197</v>
      </c>
      <c r="F113" s="242" t="s">
        <v>35</v>
      </c>
      <c r="G113" s="242" t="s">
        <v>89</v>
      </c>
      <c r="H113" s="242" t="s">
        <v>88</v>
      </c>
      <c r="I113" s="267"/>
      <c r="J113" s="227">
        <f t="shared" si="15"/>
        <v>317.1</v>
      </c>
      <c r="K113" s="227">
        <f t="shared" si="15"/>
        <v>0</v>
      </c>
      <c r="L113" s="227">
        <f t="shared" si="15"/>
        <v>0</v>
      </c>
      <c r="M113" s="169"/>
    </row>
    <row r="114" spans="1:13" s="185" customFormat="1" ht="34.5" customHeight="1">
      <c r="A114" s="280" t="s">
        <v>183</v>
      </c>
      <c r="B114" s="269">
        <v>809</v>
      </c>
      <c r="C114" s="270">
        <v>4</v>
      </c>
      <c r="D114" s="270">
        <v>9</v>
      </c>
      <c r="E114" s="246" t="s">
        <v>197</v>
      </c>
      <c r="F114" s="246" t="s">
        <v>35</v>
      </c>
      <c r="G114" s="246" t="s">
        <v>157</v>
      </c>
      <c r="H114" s="246" t="s">
        <v>88</v>
      </c>
      <c r="I114" s="271"/>
      <c r="J114" s="247">
        <f t="shared" si="15"/>
        <v>317.1</v>
      </c>
      <c r="K114" s="247">
        <f t="shared" si="15"/>
        <v>0</v>
      </c>
      <c r="L114" s="247">
        <f t="shared" si="15"/>
        <v>0</v>
      </c>
      <c r="M114" s="180"/>
    </row>
    <row r="115" spans="1:13" s="186" customFormat="1" ht="56.25" customHeight="1">
      <c r="A115" s="281" t="s">
        <v>154</v>
      </c>
      <c r="B115" s="274">
        <v>809</v>
      </c>
      <c r="C115" s="275">
        <v>4</v>
      </c>
      <c r="D115" s="275">
        <v>9</v>
      </c>
      <c r="E115" s="251" t="s">
        <v>197</v>
      </c>
      <c r="F115" s="251" t="s">
        <v>35</v>
      </c>
      <c r="G115" s="251" t="s">
        <v>157</v>
      </c>
      <c r="H115" s="251" t="s">
        <v>155</v>
      </c>
      <c r="I115" s="282"/>
      <c r="J115" s="252">
        <f t="shared" si="15"/>
        <v>317.1</v>
      </c>
      <c r="K115" s="252">
        <f t="shared" si="15"/>
        <v>0</v>
      </c>
      <c r="L115" s="252">
        <f t="shared" si="15"/>
        <v>0</v>
      </c>
      <c r="M115" s="181"/>
    </row>
    <row r="116" spans="1:13" s="184" customFormat="1" ht="46.5" customHeight="1">
      <c r="A116" s="283" t="s">
        <v>127</v>
      </c>
      <c r="B116" s="254">
        <v>809</v>
      </c>
      <c r="C116" s="230">
        <v>4</v>
      </c>
      <c r="D116" s="230">
        <v>9</v>
      </c>
      <c r="E116" s="231" t="s">
        <v>197</v>
      </c>
      <c r="F116" s="231" t="s">
        <v>35</v>
      </c>
      <c r="G116" s="231" t="s">
        <v>157</v>
      </c>
      <c r="H116" s="231" t="s">
        <v>155</v>
      </c>
      <c r="I116" s="237">
        <v>240</v>
      </c>
      <c r="J116" s="234">
        <f t="shared" si="15"/>
        <v>317.1</v>
      </c>
      <c r="K116" s="234">
        <f t="shared" si="15"/>
        <v>0</v>
      </c>
      <c r="L116" s="234">
        <f t="shared" si="15"/>
        <v>0</v>
      </c>
      <c r="M116" s="169"/>
    </row>
    <row r="117" spans="1:13" s="318" customFormat="1" ht="42" customHeight="1" hidden="1">
      <c r="A117" s="295" t="s">
        <v>97</v>
      </c>
      <c r="B117" s="311">
        <v>809</v>
      </c>
      <c r="C117" s="298">
        <v>4</v>
      </c>
      <c r="D117" s="298">
        <v>9</v>
      </c>
      <c r="E117" s="300" t="s">
        <v>197</v>
      </c>
      <c r="F117" s="300" t="s">
        <v>35</v>
      </c>
      <c r="G117" s="300" t="s">
        <v>157</v>
      </c>
      <c r="H117" s="300" t="s">
        <v>155</v>
      </c>
      <c r="I117" s="309">
        <v>244</v>
      </c>
      <c r="J117" s="301">
        <f>259.6+57.5</f>
        <v>317.1</v>
      </c>
      <c r="K117" s="301">
        <v>0</v>
      </c>
      <c r="L117" s="301">
        <v>0</v>
      </c>
      <c r="M117" s="310"/>
    </row>
    <row r="118" spans="1:13" s="184" customFormat="1" ht="16.5" customHeight="1">
      <c r="A118" s="228" t="s">
        <v>7</v>
      </c>
      <c r="B118" s="224">
        <v>809</v>
      </c>
      <c r="C118" s="229" t="s">
        <v>184</v>
      </c>
      <c r="D118" s="229" t="s">
        <v>89</v>
      </c>
      <c r="E118" s="231"/>
      <c r="F118" s="231"/>
      <c r="G118" s="231"/>
      <c r="H118" s="231"/>
      <c r="I118" s="224"/>
      <c r="J118" s="227">
        <f>J119+J143+J176+J134</f>
        <v>4039.2000000000003</v>
      </c>
      <c r="K118" s="227">
        <f>K119+K143+K176+K134</f>
        <v>1428.7</v>
      </c>
      <c r="L118" s="227">
        <f>L119+L143+L176+L134</f>
        <v>1384.7</v>
      </c>
      <c r="M118" s="169"/>
    </row>
    <row r="119" spans="1:13" s="184" customFormat="1" ht="15" customHeight="1">
      <c r="A119" s="228" t="s">
        <v>77</v>
      </c>
      <c r="B119" s="224">
        <v>809</v>
      </c>
      <c r="C119" s="229" t="s">
        <v>184</v>
      </c>
      <c r="D119" s="229" t="s">
        <v>156</v>
      </c>
      <c r="E119" s="231"/>
      <c r="F119" s="231"/>
      <c r="G119" s="231"/>
      <c r="H119" s="231"/>
      <c r="I119" s="224"/>
      <c r="J119" s="227">
        <f>J120</f>
        <v>165.3</v>
      </c>
      <c r="K119" s="227">
        <f>K129</f>
        <v>5</v>
      </c>
      <c r="L119" s="227">
        <f>L129</f>
        <v>5</v>
      </c>
      <c r="M119" s="169"/>
    </row>
    <row r="120" spans="1:13" s="184" customFormat="1" ht="38.25" customHeight="1">
      <c r="A120" s="228" t="s">
        <v>168</v>
      </c>
      <c r="B120" s="224">
        <v>809</v>
      </c>
      <c r="C120" s="229" t="s">
        <v>184</v>
      </c>
      <c r="D120" s="229" t="s">
        <v>156</v>
      </c>
      <c r="E120" s="242" t="s">
        <v>197</v>
      </c>
      <c r="F120" s="242" t="s">
        <v>35</v>
      </c>
      <c r="G120" s="242" t="s">
        <v>89</v>
      </c>
      <c r="H120" s="242" t="s">
        <v>88</v>
      </c>
      <c r="I120" s="224"/>
      <c r="J120" s="227">
        <f>J121</f>
        <v>165.3</v>
      </c>
      <c r="K120" s="227">
        <v>0</v>
      </c>
      <c r="L120" s="227">
        <v>0</v>
      </c>
      <c r="M120" s="169"/>
    </row>
    <row r="121" spans="1:13" s="184" customFormat="1" ht="20.25" customHeight="1">
      <c r="A121" s="284" t="s">
        <v>240</v>
      </c>
      <c r="B121" s="224">
        <v>809</v>
      </c>
      <c r="C121" s="229" t="s">
        <v>184</v>
      </c>
      <c r="D121" s="229" t="s">
        <v>156</v>
      </c>
      <c r="E121" s="242" t="s">
        <v>197</v>
      </c>
      <c r="F121" s="242" t="s">
        <v>35</v>
      </c>
      <c r="G121" s="242" t="s">
        <v>189</v>
      </c>
      <c r="H121" s="242" t="s">
        <v>88</v>
      </c>
      <c r="I121" s="224"/>
      <c r="J121" s="227">
        <f>J125+J124</f>
        <v>165.3</v>
      </c>
      <c r="K121" s="227">
        <v>0</v>
      </c>
      <c r="L121" s="227">
        <v>0</v>
      </c>
      <c r="M121" s="169"/>
    </row>
    <row r="122" spans="1:13" s="184" customFormat="1" ht="22.5" customHeight="1">
      <c r="A122" s="238" t="s">
        <v>207</v>
      </c>
      <c r="B122" s="254">
        <v>809</v>
      </c>
      <c r="C122" s="230">
        <v>5</v>
      </c>
      <c r="D122" s="230">
        <v>1</v>
      </c>
      <c r="E122" s="231" t="s">
        <v>197</v>
      </c>
      <c r="F122" s="231" t="s">
        <v>35</v>
      </c>
      <c r="G122" s="231" t="s">
        <v>189</v>
      </c>
      <c r="H122" s="231" t="s">
        <v>206</v>
      </c>
      <c r="I122" s="267"/>
      <c r="J122" s="234">
        <f aca="true" t="shared" si="16" ref="J122:L123">J123</f>
        <v>5</v>
      </c>
      <c r="K122" s="234">
        <f t="shared" si="16"/>
        <v>0</v>
      </c>
      <c r="L122" s="234">
        <f t="shared" si="16"/>
        <v>0</v>
      </c>
      <c r="M122" s="169"/>
    </row>
    <row r="123" spans="1:13" s="184" customFormat="1" ht="41.25" customHeight="1">
      <c r="A123" s="238" t="s">
        <v>127</v>
      </c>
      <c r="B123" s="254">
        <v>809</v>
      </c>
      <c r="C123" s="230">
        <v>5</v>
      </c>
      <c r="D123" s="230">
        <v>1</v>
      </c>
      <c r="E123" s="231" t="s">
        <v>197</v>
      </c>
      <c r="F123" s="231" t="s">
        <v>35</v>
      </c>
      <c r="G123" s="231" t="s">
        <v>189</v>
      </c>
      <c r="H123" s="231" t="s">
        <v>206</v>
      </c>
      <c r="I123" s="237">
        <v>240</v>
      </c>
      <c r="J123" s="234">
        <f t="shared" si="16"/>
        <v>5</v>
      </c>
      <c r="K123" s="234">
        <f t="shared" si="16"/>
        <v>0</v>
      </c>
      <c r="L123" s="234">
        <f t="shared" si="16"/>
        <v>0</v>
      </c>
      <c r="M123" s="169"/>
    </row>
    <row r="124" spans="1:13" s="184" customFormat="1" ht="20.25" customHeight="1" hidden="1">
      <c r="A124" s="305"/>
      <c r="B124" s="311">
        <v>809</v>
      </c>
      <c r="C124" s="298">
        <v>5</v>
      </c>
      <c r="D124" s="298">
        <v>1</v>
      </c>
      <c r="E124" s="300" t="s">
        <v>197</v>
      </c>
      <c r="F124" s="300" t="s">
        <v>35</v>
      </c>
      <c r="G124" s="300" t="s">
        <v>189</v>
      </c>
      <c r="H124" s="300" t="s">
        <v>206</v>
      </c>
      <c r="I124" s="309">
        <v>243</v>
      </c>
      <c r="J124" s="301">
        <v>5</v>
      </c>
      <c r="K124" s="301">
        <v>0</v>
      </c>
      <c r="L124" s="301">
        <v>0</v>
      </c>
      <c r="M124" s="169"/>
    </row>
    <row r="125" spans="1:13" s="184" customFormat="1" ht="84.75" customHeight="1">
      <c r="A125" s="232" t="s">
        <v>142</v>
      </c>
      <c r="B125" s="220">
        <v>809</v>
      </c>
      <c r="C125" s="230">
        <v>5</v>
      </c>
      <c r="D125" s="230">
        <v>1</v>
      </c>
      <c r="E125" s="231" t="s">
        <v>197</v>
      </c>
      <c r="F125" s="231" t="s">
        <v>35</v>
      </c>
      <c r="G125" s="231" t="s">
        <v>189</v>
      </c>
      <c r="H125" s="231" t="s">
        <v>143</v>
      </c>
      <c r="I125" s="267"/>
      <c r="J125" s="234">
        <f>J126</f>
        <v>160.3</v>
      </c>
      <c r="K125" s="234">
        <f>K126</f>
        <v>0</v>
      </c>
      <c r="L125" s="234">
        <f>L126</f>
        <v>0</v>
      </c>
      <c r="M125" s="169"/>
    </row>
    <row r="126" spans="1:13" s="184" customFormat="1" ht="33" customHeight="1">
      <c r="A126" s="232" t="s">
        <v>127</v>
      </c>
      <c r="B126" s="220">
        <v>809</v>
      </c>
      <c r="C126" s="230">
        <v>5</v>
      </c>
      <c r="D126" s="230">
        <v>1</v>
      </c>
      <c r="E126" s="231" t="s">
        <v>197</v>
      </c>
      <c r="F126" s="231" t="s">
        <v>35</v>
      </c>
      <c r="G126" s="231" t="s">
        <v>189</v>
      </c>
      <c r="H126" s="231" t="s">
        <v>143</v>
      </c>
      <c r="I126" s="237">
        <v>240</v>
      </c>
      <c r="J126" s="234">
        <f>J127+J128</f>
        <v>160.3</v>
      </c>
      <c r="K126" s="234">
        <f>K127+K128</f>
        <v>0</v>
      </c>
      <c r="L126" s="234">
        <f>L127+L128</f>
        <v>0</v>
      </c>
      <c r="M126" s="171"/>
    </row>
    <row r="127" spans="1:13" s="184" customFormat="1" ht="33" customHeight="1" hidden="1">
      <c r="A127" s="295"/>
      <c r="B127" s="308">
        <v>809</v>
      </c>
      <c r="C127" s="298">
        <v>5</v>
      </c>
      <c r="D127" s="298">
        <v>1</v>
      </c>
      <c r="E127" s="300" t="s">
        <v>197</v>
      </c>
      <c r="F127" s="300" t="s">
        <v>35</v>
      </c>
      <c r="G127" s="300" t="s">
        <v>189</v>
      </c>
      <c r="H127" s="300" t="s">
        <v>143</v>
      </c>
      <c r="I127" s="309">
        <v>243</v>
      </c>
      <c r="J127" s="301">
        <v>155.3</v>
      </c>
      <c r="K127" s="301">
        <v>0</v>
      </c>
      <c r="L127" s="301">
        <v>0</v>
      </c>
      <c r="M127" s="169"/>
    </row>
    <row r="128" spans="1:13" s="184" customFormat="1" ht="30.75" customHeight="1" hidden="1">
      <c r="A128" s="295" t="s">
        <v>97</v>
      </c>
      <c r="B128" s="308">
        <v>809</v>
      </c>
      <c r="C128" s="298">
        <v>5</v>
      </c>
      <c r="D128" s="298">
        <v>1</v>
      </c>
      <c r="E128" s="300" t="s">
        <v>197</v>
      </c>
      <c r="F128" s="300" t="s">
        <v>35</v>
      </c>
      <c r="G128" s="300" t="s">
        <v>189</v>
      </c>
      <c r="H128" s="300" t="s">
        <v>143</v>
      </c>
      <c r="I128" s="309">
        <v>244</v>
      </c>
      <c r="J128" s="301">
        <v>5</v>
      </c>
      <c r="K128" s="301">
        <v>0</v>
      </c>
      <c r="L128" s="301">
        <v>0</v>
      </c>
      <c r="M128" s="169"/>
    </row>
    <row r="129" spans="1:13" s="318" customFormat="1" ht="36" customHeight="1">
      <c r="A129" s="228" t="s">
        <v>261</v>
      </c>
      <c r="B129" s="224">
        <v>809</v>
      </c>
      <c r="C129" s="229" t="s">
        <v>184</v>
      </c>
      <c r="D129" s="229" t="s">
        <v>156</v>
      </c>
      <c r="E129" s="242" t="s">
        <v>262</v>
      </c>
      <c r="F129" s="242" t="s">
        <v>35</v>
      </c>
      <c r="G129" s="242" t="s">
        <v>89</v>
      </c>
      <c r="H129" s="242" t="s">
        <v>88</v>
      </c>
      <c r="I129" s="224"/>
      <c r="J129" s="234">
        <f aca="true" t="shared" si="17" ref="J129:L132">J130</f>
        <v>0</v>
      </c>
      <c r="K129" s="234">
        <f t="shared" si="17"/>
        <v>5</v>
      </c>
      <c r="L129" s="234">
        <f t="shared" si="17"/>
        <v>5</v>
      </c>
      <c r="M129" s="310"/>
    </row>
    <row r="130" spans="1:13" s="318" customFormat="1" ht="36" customHeight="1">
      <c r="A130" s="284" t="s">
        <v>240</v>
      </c>
      <c r="B130" s="224">
        <v>809</v>
      </c>
      <c r="C130" s="229" t="s">
        <v>184</v>
      </c>
      <c r="D130" s="229" t="s">
        <v>156</v>
      </c>
      <c r="E130" s="242" t="s">
        <v>262</v>
      </c>
      <c r="F130" s="242" t="s">
        <v>35</v>
      </c>
      <c r="G130" s="242" t="s">
        <v>189</v>
      </c>
      <c r="H130" s="242" t="s">
        <v>88</v>
      </c>
      <c r="I130" s="224"/>
      <c r="J130" s="234">
        <f t="shared" si="17"/>
        <v>0</v>
      </c>
      <c r="K130" s="234">
        <f t="shared" si="17"/>
        <v>5</v>
      </c>
      <c r="L130" s="234">
        <f t="shared" si="17"/>
        <v>5</v>
      </c>
      <c r="M130" s="310"/>
    </row>
    <row r="131" spans="1:13" s="318" customFormat="1" ht="36" customHeight="1">
      <c r="A131" s="238" t="s">
        <v>207</v>
      </c>
      <c r="B131" s="254">
        <v>809</v>
      </c>
      <c r="C131" s="230">
        <v>5</v>
      </c>
      <c r="D131" s="230">
        <v>1</v>
      </c>
      <c r="E131" s="231" t="s">
        <v>262</v>
      </c>
      <c r="F131" s="231" t="s">
        <v>35</v>
      </c>
      <c r="G131" s="231" t="s">
        <v>189</v>
      </c>
      <c r="H131" s="231" t="s">
        <v>206</v>
      </c>
      <c r="I131" s="267"/>
      <c r="J131" s="234">
        <f t="shared" si="17"/>
        <v>0</v>
      </c>
      <c r="K131" s="234">
        <f t="shared" si="17"/>
        <v>5</v>
      </c>
      <c r="L131" s="234">
        <f t="shared" si="17"/>
        <v>5</v>
      </c>
      <c r="M131" s="310"/>
    </row>
    <row r="132" spans="1:13" s="318" customFormat="1" ht="36" customHeight="1">
      <c r="A132" s="238" t="s">
        <v>127</v>
      </c>
      <c r="B132" s="254">
        <v>809</v>
      </c>
      <c r="C132" s="230">
        <v>5</v>
      </c>
      <c r="D132" s="230">
        <v>1</v>
      </c>
      <c r="E132" s="231" t="s">
        <v>262</v>
      </c>
      <c r="F132" s="231" t="s">
        <v>35</v>
      </c>
      <c r="G132" s="231" t="s">
        <v>189</v>
      </c>
      <c r="H132" s="231" t="s">
        <v>206</v>
      </c>
      <c r="I132" s="237">
        <v>240</v>
      </c>
      <c r="J132" s="234">
        <f t="shared" si="17"/>
        <v>0</v>
      </c>
      <c r="K132" s="234">
        <f t="shared" si="17"/>
        <v>5</v>
      </c>
      <c r="L132" s="234">
        <f t="shared" si="17"/>
        <v>5</v>
      </c>
      <c r="M132" s="310"/>
    </row>
    <row r="133" spans="1:13" s="318" customFormat="1" ht="36" customHeight="1" hidden="1">
      <c r="A133" s="305"/>
      <c r="B133" s="311">
        <v>809</v>
      </c>
      <c r="C133" s="298">
        <v>5</v>
      </c>
      <c r="D133" s="298">
        <v>1</v>
      </c>
      <c r="E133" s="300" t="s">
        <v>262</v>
      </c>
      <c r="F133" s="300" t="s">
        <v>35</v>
      </c>
      <c r="G133" s="300" t="s">
        <v>189</v>
      </c>
      <c r="H133" s="300" t="s">
        <v>206</v>
      </c>
      <c r="I133" s="309">
        <v>243</v>
      </c>
      <c r="J133" s="301">
        <v>0</v>
      </c>
      <c r="K133" s="301">
        <v>5</v>
      </c>
      <c r="L133" s="301">
        <v>5</v>
      </c>
      <c r="M133" s="310"/>
    </row>
    <row r="134" spans="1:13" s="318" customFormat="1" ht="21.75" customHeight="1">
      <c r="A134" s="467" t="s">
        <v>271</v>
      </c>
      <c r="B134" s="413">
        <v>809</v>
      </c>
      <c r="C134" s="412" t="s">
        <v>184</v>
      </c>
      <c r="D134" s="412" t="s">
        <v>169</v>
      </c>
      <c r="E134" s="359"/>
      <c r="F134" s="359"/>
      <c r="G134" s="359"/>
      <c r="H134" s="359"/>
      <c r="I134" s="413" t="s">
        <v>185</v>
      </c>
      <c r="J134" s="357">
        <f>J135+J140</f>
        <v>1105</v>
      </c>
      <c r="K134" s="357">
        <f>K135+K140</f>
        <v>0</v>
      </c>
      <c r="L134" s="357">
        <f>L135+L140</f>
        <v>0</v>
      </c>
      <c r="M134" s="310"/>
    </row>
    <row r="135" spans="1:13" s="318" customFormat="1" ht="36" customHeight="1">
      <c r="A135" s="467" t="s">
        <v>272</v>
      </c>
      <c r="B135" s="413">
        <v>809</v>
      </c>
      <c r="C135" s="412" t="s">
        <v>184</v>
      </c>
      <c r="D135" s="412" t="s">
        <v>169</v>
      </c>
      <c r="E135" s="363" t="s">
        <v>197</v>
      </c>
      <c r="F135" s="363" t="s">
        <v>35</v>
      </c>
      <c r="G135" s="363" t="s">
        <v>89</v>
      </c>
      <c r="H135" s="363" t="s">
        <v>88</v>
      </c>
      <c r="I135" s="345"/>
      <c r="J135" s="357">
        <f aca="true" t="shared" si="18" ref="J135:L138">J136</f>
        <v>110</v>
      </c>
      <c r="K135" s="357">
        <f t="shared" si="18"/>
        <v>0</v>
      </c>
      <c r="L135" s="357">
        <f t="shared" si="18"/>
        <v>0</v>
      </c>
      <c r="M135" s="310"/>
    </row>
    <row r="136" spans="1:13" s="170" customFormat="1" ht="50.25" customHeight="1">
      <c r="A136" s="243" t="s">
        <v>243</v>
      </c>
      <c r="B136" s="265">
        <v>809</v>
      </c>
      <c r="C136" s="266">
        <v>5</v>
      </c>
      <c r="D136" s="266">
        <v>2</v>
      </c>
      <c r="E136" s="242" t="s">
        <v>197</v>
      </c>
      <c r="F136" s="242" t="s">
        <v>35</v>
      </c>
      <c r="G136" s="242" t="s">
        <v>195</v>
      </c>
      <c r="H136" s="242" t="s">
        <v>88</v>
      </c>
      <c r="I136" s="224"/>
      <c r="J136" s="227">
        <f t="shared" si="18"/>
        <v>110</v>
      </c>
      <c r="K136" s="227">
        <f t="shared" si="18"/>
        <v>0</v>
      </c>
      <c r="L136" s="227">
        <f t="shared" si="18"/>
        <v>0</v>
      </c>
      <c r="M136" s="169"/>
    </row>
    <row r="137" spans="1:13" s="172" customFormat="1" ht="18" customHeight="1">
      <c r="A137" s="232" t="s">
        <v>230</v>
      </c>
      <c r="B137" s="220">
        <v>809</v>
      </c>
      <c r="C137" s="230">
        <v>5</v>
      </c>
      <c r="D137" s="230">
        <v>2</v>
      </c>
      <c r="E137" s="231" t="s">
        <v>197</v>
      </c>
      <c r="F137" s="231" t="s">
        <v>35</v>
      </c>
      <c r="G137" s="231" t="s">
        <v>195</v>
      </c>
      <c r="H137" s="231" t="s">
        <v>231</v>
      </c>
      <c r="I137" s="237"/>
      <c r="J137" s="234">
        <f t="shared" si="18"/>
        <v>110</v>
      </c>
      <c r="K137" s="234">
        <f t="shared" si="18"/>
        <v>0</v>
      </c>
      <c r="L137" s="234">
        <f t="shared" si="18"/>
        <v>0</v>
      </c>
      <c r="M137" s="169"/>
    </row>
    <row r="138" spans="1:13" s="172" customFormat="1" ht="33.75" customHeight="1">
      <c r="A138" s="232" t="s">
        <v>127</v>
      </c>
      <c r="B138" s="220">
        <v>809</v>
      </c>
      <c r="C138" s="230">
        <v>5</v>
      </c>
      <c r="D138" s="230">
        <v>2</v>
      </c>
      <c r="E138" s="231" t="s">
        <v>197</v>
      </c>
      <c r="F138" s="231" t="s">
        <v>35</v>
      </c>
      <c r="G138" s="231" t="s">
        <v>195</v>
      </c>
      <c r="H138" s="231" t="s">
        <v>231</v>
      </c>
      <c r="I138" s="237">
        <v>240</v>
      </c>
      <c r="J138" s="234">
        <f t="shared" si="18"/>
        <v>110</v>
      </c>
      <c r="K138" s="234">
        <f t="shared" si="18"/>
        <v>0</v>
      </c>
      <c r="L138" s="234">
        <f t="shared" si="18"/>
        <v>0</v>
      </c>
      <c r="M138" s="169"/>
    </row>
    <row r="139" spans="1:13" s="470" customFormat="1" ht="31.5" customHeight="1" hidden="1">
      <c r="A139" s="468" t="s">
        <v>97</v>
      </c>
      <c r="B139" s="347">
        <v>809</v>
      </c>
      <c r="C139" s="372">
        <v>5</v>
      </c>
      <c r="D139" s="372">
        <v>2</v>
      </c>
      <c r="E139" s="373" t="s">
        <v>197</v>
      </c>
      <c r="F139" s="373" t="s">
        <v>35</v>
      </c>
      <c r="G139" s="373" t="s">
        <v>195</v>
      </c>
      <c r="H139" s="373" t="s">
        <v>231</v>
      </c>
      <c r="I139" s="374">
        <v>244</v>
      </c>
      <c r="J139" s="348">
        <v>110</v>
      </c>
      <c r="K139" s="348">
        <v>0</v>
      </c>
      <c r="L139" s="348">
        <v>0</v>
      </c>
      <c r="M139" s="469"/>
    </row>
    <row r="140" spans="1:13" s="172" customFormat="1" ht="26.25" customHeight="1">
      <c r="A140" s="238" t="s">
        <v>230</v>
      </c>
      <c r="B140" s="220">
        <v>809</v>
      </c>
      <c r="C140" s="230">
        <v>5</v>
      </c>
      <c r="D140" s="230">
        <v>2</v>
      </c>
      <c r="E140" s="231" t="s">
        <v>24</v>
      </c>
      <c r="F140" s="231" t="s">
        <v>35</v>
      </c>
      <c r="G140" s="231" t="s">
        <v>89</v>
      </c>
      <c r="H140" s="231" t="s">
        <v>231</v>
      </c>
      <c r="I140" s="225"/>
      <c r="J140" s="234">
        <f aca="true" t="shared" si="19" ref="J140:L141">J141</f>
        <v>995</v>
      </c>
      <c r="K140" s="234">
        <f t="shared" si="19"/>
        <v>0</v>
      </c>
      <c r="L140" s="234">
        <f t="shared" si="19"/>
        <v>0</v>
      </c>
      <c r="M140" s="169"/>
    </row>
    <row r="141" spans="1:13" s="172" customFormat="1" ht="31.5" customHeight="1">
      <c r="A141" s="238" t="s">
        <v>127</v>
      </c>
      <c r="B141" s="220">
        <v>809</v>
      </c>
      <c r="C141" s="230">
        <v>5</v>
      </c>
      <c r="D141" s="230">
        <v>2</v>
      </c>
      <c r="E141" s="231" t="s">
        <v>24</v>
      </c>
      <c r="F141" s="231" t="s">
        <v>35</v>
      </c>
      <c r="G141" s="231" t="s">
        <v>89</v>
      </c>
      <c r="H141" s="231" t="s">
        <v>231</v>
      </c>
      <c r="I141" s="225">
        <v>240</v>
      </c>
      <c r="J141" s="234">
        <f t="shared" si="19"/>
        <v>995</v>
      </c>
      <c r="K141" s="234">
        <f t="shared" si="19"/>
        <v>0</v>
      </c>
      <c r="L141" s="234">
        <f t="shared" si="19"/>
        <v>0</v>
      </c>
      <c r="M141" s="169"/>
    </row>
    <row r="142" spans="1:13" s="470" customFormat="1" ht="31.5" customHeight="1" hidden="1">
      <c r="A142" s="455" t="s">
        <v>97</v>
      </c>
      <c r="B142" s="347">
        <v>809</v>
      </c>
      <c r="C142" s="372">
        <v>5</v>
      </c>
      <c r="D142" s="372">
        <v>2</v>
      </c>
      <c r="E142" s="373" t="s">
        <v>24</v>
      </c>
      <c r="F142" s="373" t="s">
        <v>35</v>
      </c>
      <c r="G142" s="373" t="s">
        <v>89</v>
      </c>
      <c r="H142" s="373" t="s">
        <v>231</v>
      </c>
      <c r="I142" s="437">
        <v>244</v>
      </c>
      <c r="J142" s="348">
        <v>995</v>
      </c>
      <c r="K142" s="348">
        <v>0</v>
      </c>
      <c r="L142" s="348">
        <v>0</v>
      </c>
      <c r="M142" s="469"/>
    </row>
    <row r="143" spans="1:13" s="172" customFormat="1" ht="15.75" customHeight="1">
      <c r="A143" s="228" t="s">
        <v>8</v>
      </c>
      <c r="B143" s="224">
        <v>809</v>
      </c>
      <c r="C143" s="229" t="s">
        <v>184</v>
      </c>
      <c r="D143" s="229" t="s">
        <v>173</v>
      </c>
      <c r="E143" s="231"/>
      <c r="F143" s="231"/>
      <c r="G143" s="231"/>
      <c r="H143" s="231"/>
      <c r="I143" s="225"/>
      <c r="J143" s="227">
        <f>J144</f>
        <v>2594</v>
      </c>
      <c r="K143" s="227">
        <f>K162</f>
        <v>1423.7</v>
      </c>
      <c r="L143" s="227">
        <f>L162</f>
        <v>1379.7</v>
      </c>
      <c r="M143" s="171"/>
    </row>
    <row r="144" spans="1:13" s="170" customFormat="1" ht="40.5" customHeight="1">
      <c r="A144" s="241" t="s">
        <v>168</v>
      </c>
      <c r="B144" s="265">
        <v>809</v>
      </c>
      <c r="C144" s="229" t="s">
        <v>184</v>
      </c>
      <c r="D144" s="229" t="s">
        <v>173</v>
      </c>
      <c r="E144" s="242" t="s">
        <v>197</v>
      </c>
      <c r="F144" s="242" t="s">
        <v>35</v>
      </c>
      <c r="G144" s="242" t="s">
        <v>89</v>
      </c>
      <c r="H144" s="242" t="s">
        <v>88</v>
      </c>
      <c r="I144" s="224"/>
      <c r="J144" s="227">
        <f>J145</f>
        <v>2594</v>
      </c>
      <c r="K144" s="227">
        <f>K145</f>
        <v>0</v>
      </c>
      <c r="L144" s="227">
        <f>L145</f>
        <v>0</v>
      </c>
      <c r="M144" s="169"/>
    </row>
    <row r="145" spans="1:13" s="188" customFormat="1" ht="38.25" customHeight="1">
      <c r="A145" s="280" t="s">
        <v>186</v>
      </c>
      <c r="B145" s="269">
        <v>809</v>
      </c>
      <c r="C145" s="245" t="s">
        <v>184</v>
      </c>
      <c r="D145" s="245" t="s">
        <v>173</v>
      </c>
      <c r="E145" s="245" t="s">
        <v>197</v>
      </c>
      <c r="F145" s="245" t="s">
        <v>35</v>
      </c>
      <c r="G145" s="245" t="s">
        <v>169</v>
      </c>
      <c r="H145" s="245" t="s">
        <v>88</v>
      </c>
      <c r="I145" s="244"/>
      <c r="J145" s="247">
        <f>J146+J149+J153+J156+J159</f>
        <v>2594</v>
      </c>
      <c r="K145" s="247">
        <f>K146+K149+K153+K156+K159</f>
        <v>0</v>
      </c>
      <c r="L145" s="247">
        <f>L146+L149+L153+L156+L159</f>
        <v>0</v>
      </c>
      <c r="M145" s="180"/>
    </row>
    <row r="146" spans="1:13" s="188" customFormat="1" ht="38.25" customHeight="1">
      <c r="A146" s="281" t="s">
        <v>148</v>
      </c>
      <c r="B146" s="287">
        <v>809</v>
      </c>
      <c r="C146" s="250" t="s">
        <v>184</v>
      </c>
      <c r="D146" s="250" t="s">
        <v>173</v>
      </c>
      <c r="E146" s="250" t="s">
        <v>197</v>
      </c>
      <c r="F146" s="250" t="s">
        <v>35</v>
      </c>
      <c r="G146" s="250" t="s">
        <v>169</v>
      </c>
      <c r="H146" s="250" t="s">
        <v>149</v>
      </c>
      <c r="I146" s="249"/>
      <c r="J146" s="252">
        <f aca="true" t="shared" si="20" ref="J146:L147">J147</f>
        <v>44</v>
      </c>
      <c r="K146" s="252">
        <f t="shared" si="20"/>
        <v>0</v>
      </c>
      <c r="L146" s="252">
        <f t="shared" si="20"/>
        <v>0</v>
      </c>
      <c r="M146" s="180"/>
    </row>
    <row r="147" spans="1:13" s="188" customFormat="1" ht="38.25" customHeight="1">
      <c r="A147" s="283" t="s">
        <v>127</v>
      </c>
      <c r="B147" s="220">
        <v>809</v>
      </c>
      <c r="C147" s="233" t="s">
        <v>184</v>
      </c>
      <c r="D147" s="233" t="s">
        <v>173</v>
      </c>
      <c r="E147" s="233" t="s">
        <v>197</v>
      </c>
      <c r="F147" s="233" t="s">
        <v>35</v>
      </c>
      <c r="G147" s="233" t="s">
        <v>169</v>
      </c>
      <c r="H147" s="233" t="s">
        <v>149</v>
      </c>
      <c r="I147" s="225">
        <v>240</v>
      </c>
      <c r="J147" s="234">
        <f t="shared" si="20"/>
        <v>44</v>
      </c>
      <c r="K147" s="234">
        <f t="shared" si="20"/>
        <v>0</v>
      </c>
      <c r="L147" s="234">
        <f t="shared" si="20"/>
        <v>0</v>
      </c>
      <c r="M147" s="180"/>
    </row>
    <row r="148" spans="1:13" s="188" customFormat="1" ht="38.25" customHeight="1" hidden="1">
      <c r="A148" s="330" t="s">
        <v>115</v>
      </c>
      <c r="B148" s="308">
        <v>809</v>
      </c>
      <c r="C148" s="297" t="s">
        <v>184</v>
      </c>
      <c r="D148" s="297" t="s">
        <v>173</v>
      </c>
      <c r="E148" s="297" t="s">
        <v>197</v>
      </c>
      <c r="F148" s="297" t="s">
        <v>35</v>
      </c>
      <c r="G148" s="297" t="s">
        <v>169</v>
      </c>
      <c r="H148" s="297" t="s">
        <v>149</v>
      </c>
      <c r="I148" s="296">
        <v>244</v>
      </c>
      <c r="J148" s="301">
        <v>44</v>
      </c>
      <c r="K148" s="301">
        <v>0</v>
      </c>
      <c r="L148" s="301">
        <v>0</v>
      </c>
      <c r="M148" s="180"/>
    </row>
    <row r="149" spans="1:13" s="188" customFormat="1" ht="38.25" customHeight="1">
      <c r="A149" s="281" t="s">
        <v>188</v>
      </c>
      <c r="B149" s="287">
        <v>809</v>
      </c>
      <c r="C149" s="250" t="s">
        <v>184</v>
      </c>
      <c r="D149" s="250" t="s">
        <v>173</v>
      </c>
      <c r="E149" s="250" t="s">
        <v>197</v>
      </c>
      <c r="F149" s="250" t="s">
        <v>35</v>
      </c>
      <c r="G149" s="250" t="s">
        <v>169</v>
      </c>
      <c r="H149" s="250" t="s">
        <v>150</v>
      </c>
      <c r="I149" s="249"/>
      <c r="J149" s="252">
        <f>J150</f>
        <v>429.7</v>
      </c>
      <c r="K149" s="252">
        <f>K150</f>
        <v>0</v>
      </c>
      <c r="L149" s="252">
        <f>L150</f>
        <v>0</v>
      </c>
      <c r="M149" s="180"/>
    </row>
    <row r="150" spans="1:13" s="188" customFormat="1" ht="38.25" customHeight="1">
      <c r="A150" s="283" t="s">
        <v>127</v>
      </c>
      <c r="B150" s="220">
        <v>809</v>
      </c>
      <c r="C150" s="233" t="s">
        <v>184</v>
      </c>
      <c r="D150" s="233" t="s">
        <v>173</v>
      </c>
      <c r="E150" s="233" t="s">
        <v>197</v>
      </c>
      <c r="F150" s="233" t="s">
        <v>35</v>
      </c>
      <c r="G150" s="233" t="s">
        <v>169</v>
      </c>
      <c r="H150" s="233" t="s">
        <v>150</v>
      </c>
      <c r="I150" s="225">
        <v>240</v>
      </c>
      <c r="J150" s="234">
        <f>J151+J152</f>
        <v>429.7</v>
      </c>
      <c r="K150" s="234">
        <f>K152</f>
        <v>0</v>
      </c>
      <c r="L150" s="234">
        <f>L152</f>
        <v>0</v>
      </c>
      <c r="M150" s="180"/>
    </row>
    <row r="151" spans="1:13" s="505" customFormat="1" ht="38.25" customHeight="1" hidden="1">
      <c r="A151" s="442"/>
      <c r="B151" s="350">
        <v>809</v>
      </c>
      <c r="C151" s="351" t="s">
        <v>184</v>
      </c>
      <c r="D151" s="351" t="s">
        <v>173</v>
      </c>
      <c r="E151" s="351" t="s">
        <v>197</v>
      </c>
      <c r="F151" s="351" t="s">
        <v>35</v>
      </c>
      <c r="G151" s="351" t="s">
        <v>169</v>
      </c>
      <c r="H151" s="351" t="s">
        <v>150</v>
      </c>
      <c r="I151" s="352">
        <v>243</v>
      </c>
      <c r="J151" s="353">
        <v>0.5</v>
      </c>
      <c r="K151" s="353">
        <v>0</v>
      </c>
      <c r="L151" s="353">
        <v>0</v>
      </c>
      <c r="M151" s="498"/>
    </row>
    <row r="152" spans="1:13" s="188" customFormat="1" ht="38.25" customHeight="1" hidden="1">
      <c r="A152" s="330" t="s">
        <v>115</v>
      </c>
      <c r="B152" s="308">
        <v>809</v>
      </c>
      <c r="C152" s="297" t="s">
        <v>184</v>
      </c>
      <c r="D152" s="297" t="s">
        <v>173</v>
      </c>
      <c r="E152" s="297" t="s">
        <v>197</v>
      </c>
      <c r="F152" s="297" t="s">
        <v>35</v>
      </c>
      <c r="G152" s="297" t="s">
        <v>169</v>
      </c>
      <c r="H152" s="297" t="s">
        <v>150</v>
      </c>
      <c r="I152" s="296">
        <v>244</v>
      </c>
      <c r="J152" s="301">
        <f>429.2</f>
        <v>429.2</v>
      </c>
      <c r="K152" s="301">
        <v>0</v>
      </c>
      <c r="L152" s="301">
        <v>0</v>
      </c>
      <c r="M152" s="180"/>
    </row>
    <row r="153" spans="1:13" s="188" customFormat="1" ht="38.25" customHeight="1">
      <c r="A153" s="286" t="s">
        <v>235</v>
      </c>
      <c r="B153" s="287">
        <v>809</v>
      </c>
      <c r="C153" s="250" t="s">
        <v>184</v>
      </c>
      <c r="D153" s="250" t="s">
        <v>173</v>
      </c>
      <c r="E153" s="250" t="s">
        <v>197</v>
      </c>
      <c r="F153" s="250" t="s">
        <v>35</v>
      </c>
      <c r="G153" s="250" t="s">
        <v>169</v>
      </c>
      <c r="H153" s="250" t="s">
        <v>187</v>
      </c>
      <c r="I153" s="249"/>
      <c r="J153" s="252">
        <f aca="true" t="shared" si="21" ref="J153:L154">J154</f>
        <v>1038.3999999999999</v>
      </c>
      <c r="K153" s="252">
        <f t="shared" si="21"/>
        <v>0</v>
      </c>
      <c r="L153" s="252">
        <f t="shared" si="21"/>
        <v>0</v>
      </c>
      <c r="M153" s="180"/>
    </row>
    <row r="154" spans="1:13" s="188" customFormat="1" ht="38.25" customHeight="1">
      <c r="A154" s="283" t="s">
        <v>127</v>
      </c>
      <c r="B154" s="220">
        <v>809</v>
      </c>
      <c r="C154" s="233" t="s">
        <v>184</v>
      </c>
      <c r="D154" s="233" t="s">
        <v>173</v>
      </c>
      <c r="E154" s="233" t="s">
        <v>197</v>
      </c>
      <c r="F154" s="233" t="s">
        <v>35</v>
      </c>
      <c r="G154" s="233" t="s">
        <v>169</v>
      </c>
      <c r="H154" s="233" t="s">
        <v>187</v>
      </c>
      <c r="I154" s="225">
        <v>240</v>
      </c>
      <c r="J154" s="234">
        <f t="shared" si="21"/>
        <v>1038.3999999999999</v>
      </c>
      <c r="K154" s="234">
        <f t="shared" si="21"/>
        <v>0</v>
      </c>
      <c r="L154" s="234">
        <f t="shared" si="21"/>
        <v>0</v>
      </c>
      <c r="M154" s="180"/>
    </row>
    <row r="155" spans="1:13" s="188" customFormat="1" ht="38.25" customHeight="1" hidden="1">
      <c r="A155" s="330" t="s">
        <v>115</v>
      </c>
      <c r="B155" s="308">
        <v>809</v>
      </c>
      <c r="C155" s="297" t="s">
        <v>184</v>
      </c>
      <c r="D155" s="297" t="s">
        <v>173</v>
      </c>
      <c r="E155" s="297" t="s">
        <v>197</v>
      </c>
      <c r="F155" s="297" t="s">
        <v>35</v>
      </c>
      <c r="G155" s="297" t="s">
        <v>169</v>
      </c>
      <c r="H155" s="297" t="s">
        <v>187</v>
      </c>
      <c r="I155" s="296">
        <v>244</v>
      </c>
      <c r="J155" s="301">
        <f>1102.5+59.7-92.9-30.9</f>
        <v>1038.3999999999999</v>
      </c>
      <c r="K155" s="301">
        <v>0</v>
      </c>
      <c r="L155" s="301">
        <v>0</v>
      </c>
      <c r="M155" s="180"/>
    </row>
    <row r="156" spans="1:13" s="472" customFormat="1" ht="38.25" customHeight="1">
      <c r="A156" s="272" t="s">
        <v>239</v>
      </c>
      <c r="B156" s="254">
        <v>809</v>
      </c>
      <c r="C156" s="240" t="s">
        <v>184</v>
      </c>
      <c r="D156" s="240" t="s">
        <v>173</v>
      </c>
      <c r="E156" s="233" t="s">
        <v>197</v>
      </c>
      <c r="F156" s="240" t="s">
        <v>35</v>
      </c>
      <c r="G156" s="240" t="s">
        <v>169</v>
      </c>
      <c r="H156" s="231" t="s">
        <v>95</v>
      </c>
      <c r="I156" s="239"/>
      <c r="J156" s="234">
        <f aca="true" t="shared" si="22" ref="J156:L157">J157</f>
        <v>199.8</v>
      </c>
      <c r="K156" s="234">
        <f t="shared" si="22"/>
        <v>0</v>
      </c>
      <c r="L156" s="234">
        <f t="shared" si="22"/>
        <v>0</v>
      </c>
      <c r="M156" s="471"/>
    </row>
    <row r="157" spans="1:13" s="472" customFormat="1" ht="38.25" customHeight="1">
      <c r="A157" s="273" t="s">
        <v>127</v>
      </c>
      <c r="B157" s="254">
        <v>809</v>
      </c>
      <c r="C157" s="240" t="s">
        <v>184</v>
      </c>
      <c r="D157" s="240" t="s">
        <v>173</v>
      </c>
      <c r="E157" s="233" t="s">
        <v>197</v>
      </c>
      <c r="F157" s="240" t="s">
        <v>35</v>
      </c>
      <c r="G157" s="240" t="s">
        <v>169</v>
      </c>
      <c r="H157" s="231" t="s">
        <v>95</v>
      </c>
      <c r="I157" s="239">
        <v>240</v>
      </c>
      <c r="J157" s="234">
        <f t="shared" si="22"/>
        <v>199.8</v>
      </c>
      <c r="K157" s="234">
        <f t="shared" si="22"/>
        <v>0</v>
      </c>
      <c r="L157" s="234">
        <f t="shared" si="22"/>
        <v>0</v>
      </c>
      <c r="M157" s="471"/>
    </row>
    <row r="158" spans="1:13" s="472" customFormat="1" ht="38.25" customHeight="1" hidden="1">
      <c r="A158" s="319" t="s">
        <v>115</v>
      </c>
      <c r="B158" s="311">
        <v>809</v>
      </c>
      <c r="C158" s="298">
        <v>5</v>
      </c>
      <c r="D158" s="298">
        <v>3</v>
      </c>
      <c r="E158" s="298">
        <v>24</v>
      </c>
      <c r="F158" s="300" t="s">
        <v>35</v>
      </c>
      <c r="G158" s="300" t="s">
        <v>169</v>
      </c>
      <c r="H158" s="300" t="s">
        <v>95</v>
      </c>
      <c r="I158" s="306">
        <v>244</v>
      </c>
      <c r="J158" s="301">
        <v>199.8</v>
      </c>
      <c r="K158" s="301">
        <v>0</v>
      </c>
      <c r="L158" s="301">
        <v>0</v>
      </c>
      <c r="M158" s="471"/>
    </row>
    <row r="159" spans="1:13" s="472" customFormat="1" ht="38.25" customHeight="1">
      <c r="A159" s="286" t="s">
        <v>236</v>
      </c>
      <c r="B159" s="287">
        <v>809</v>
      </c>
      <c r="C159" s="250" t="s">
        <v>184</v>
      </c>
      <c r="D159" s="250" t="s">
        <v>173</v>
      </c>
      <c r="E159" s="250" t="s">
        <v>197</v>
      </c>
      <c r="F159" s="250" t="s">
        <v>35</v>
      </c>
      <c r="G159" s="250" t="s">
        <v>169</v>
      </c>
      <c r="H159" s="250" t="s">
        <v>237</v>
      </c>
      <c r="I159" s="249"/>
      <c r="J159" s="234">
        <f aca="true" t="shared" si="23" ref="J159:L160">J160</f>
        <v>882.1</v>
      </c>
      <c r="K159" s="234">
        <f t="shared" si="23"/>
        <v>0</v>
      </c>
      <c r="L159" s="234">
        <f t="shared" si="23"/>
        <v>0</v>
      </c>
      <c r="M159" s="471"/>
    </row>
    <row r="160" spans="1:13" s="472" customFormat="1" ht="38.25" customHeight="1">
      <c r="A160" s="283" t="s">
        <v>127</v>
      </c>
      <c r="B160" s="220">
        <v>809</v>
      </c>
      <c r="C160" s="233" t="s">
        <v>184</v>
      </c>
      <c r="D160" s="233" t="s">
        <v>173</v>
      </c>
      <c r="E160" s="233" t="s">
        <v>197</v>
      </c>
      <c r="F160" s="233" t="s">
        <v>35</v>
      </c>
      <c r="G160" s="233" t="s">
        <v>169</v>
      </c>
      <c r="H160" s="233" t="s">
        <v>237</v>
      </c>
      <c r="I160" s="225">
        <v>240</v>
      </c>
      <c r="J160" s="234">
        <f t="shared" si="23"/>
        <v>882.1</v>
      </c>
      <c r="K160" s="234">
        <f t="shared" si="23"/>
        <v>0</v>
      </c>
      <c r="L160" s="234">
        <f t="shared" si="23"/>
        <v>0</v>
      </c>
      <c r="M160" s="471"/>
    </row>
    <row r="161" spans="1:13" s="472" customFormat="1" ht="40.5" customHeight="1" hidden="1">
      <c r="A161" s="330" t="s">
        <v>115</v>
      </c>
      <c r="B161" s="308">
        <v>809</v>
      </c>
      <c r="C161" s="297" t="s">
        <v>184</v>
      </c>
      <c r="D161" s="297" t="s">
        <v>173</v>
      </c>
      <c r="E161" s="297" t="s">
        <v>197</v>
      </c>
      <c r="F161" s="297" t="s">
        <v>35</v>
      </c>
      <c r="G161" s="297" t="s">
        <v>169</v>
      </c>
      <c r="H161" s="297" t="s">
        <v>237</v>
      </c>
      <c r="I161" s="296">
        <v>244</v>
      </c>
      <c r="J161" s="301">
        <f>831.5+50.6</f>
        <v>882.1</v>
      </c>
      <c r="K161" s="301">
        <v>0</v>
      </c>
      <c r="L161" s="301">
        <v>0</v>
      </c>
      <c r="M161" s="471"/>
    </row>
    <row r="162" spans="1:13" s="337" customFormat="1" ht="41.25" customHeight="1">
      <c r="A162" s="241" t="s">
        <v>261</v>
      </c>
      <c r="B162" s="265">
        <v>809</v>
      </c>
      <c r="C162" s="229" t="s">
        <v>184</v>
      </c>
      <c r="D162" s="229" t="s">
        <v>173</v>
      </c>
      <c r="E162" s="242" t="s">
        <v>262</v>
      </c>
      <c r="F162" s="242" t="s">
        <v>35</v>
      </c>
      <c r="G162" s="242" t="s">
        <v>89</v>
      </c>
      <c r="H162" s="242" t="s">
        <v>88</v>
      </c>
      <c r="I162" s="224"/>
      <c r="J162" s="357">
        <f>J163</f>
        <v>0</v>
      </c>
      <c r="K162" s="357">
        <f>K163</f>
        <v>1423.7</v>
      </c>
      <c r="L162" s="357">
        <f>L163</f>
        <v>1379.7</v>
      </c>
      <c r="M162" s="336"/>
    </row>
    <row r="163" spans="1:13" s="337" customFormat="1" ht="36" customHeight="1">
      <c r="A163" s="280" t="s">
        <v>186</v>
      </c>
      <c r="B163" s="269">
        <v>809</v>
      </c>
      <c r="C163" s="245" t="s">
        <v>184</v>
      </c>
      <c r="D163" s="245" t="s">
        <v>173</v>
      </c>
      <c r="E163" s="245" t="s">
        <v>262</v>
      </c>
      <c r="F163" s="245" t="s">
        <v>35</v>
      </c>
      <c r="G163" s="245" t="s">
        <v>169</v>
      </c>
      <c r="H163" s="245" t="s">
        <v>88</v>
      </c>
      <c r="I163" s="244"/>
      <c r="J163" s="335">
        <f>J164</f>
        <v>0</v>
      </c>
      <c r="K163" s="335">
        <f>K166+K169+K172+K175</f>
        <v>1423.7</v>
      </c>
      <c r="L163" s="335">
        <f>L166+L169+L172+L175</f>
        <v>1379.7</v>
      </c>
      <c r="M163" s="336"/>
    </row>
    <row r="164" spans="1:13" s="337" customFormat="1" ht="33.75" customHeight="1">
      <c r="A164" s="286" t="s">
        <v>235</v>
      </c>
      <c r="B164" s="287">
        <v>809</v>
      </c>
      <c r="C164" s="250" t="s">
        <v>184</v>
      </c>
      <c r="D164" s="250" t="s">
        <v>173</v>
      </c>
      <c r="E164" s="250" t="s">
        <v>262</v>
      </c>
      <c r="F164" s="250" t="s">
        <v>35</v>
      </c>
      <c r="G164" s="250" t="s">
        <v>169</v>
      </c>
      <c r="H164" s="250" t="s">
        <v>187</v>
      </c>
      <c r="I164" s="249"/>
      <c r="J164" s="335">
        <f>J165</f>
        <v>0</v>
      </c>
      <c r="K164" s="335">
        <f>K165</f>
        <v>1102.5</v>
      </c>
      <c r="L164" s="335">
        <f>L165</f>
        <v>1102.5</v>
      </c>
      <c r="M164" s="336"/>
    </row>
    <row r="165" spans="1:13" s="337" customFormat="1" ht="32.25" customHeight="1">
      <c r="A165" s="283" t="s">
        <v>127</v>
      </c>
      <c r="B165" s="220">
        <v>809</v>
      </c>
      <c r="C165" s="233" t="s">
        <v>184</v>
      </c>
      <c r="D165" s="233" t="s">
        <v>173</v>
      </c>
      <c r="E165" s="233" t="s">
        <v>262</v>
      </c>
      <c r="F165" s="233" t="s">
        <v>35</v>
      </c>
      <c r="G165" s="233" t="s">
        <v>169</v>
      </c>
      <c r="H165" s="233" t="s">
        <v>187</v>
      </c>
      <c r="I165" s="225">
        <v>240</v>
      </c>
      <c r="J165" s="335">
        <f>J166</f>
        <v>0</v>
      </c>
      <c r="K165" s="335">
        <f>K166</f>
        <v>1102.5</v>
      </c>
      <c r="L165" s="335">
        <f>L166</f>
        <v>1102.5</v>
      </c>
      <c r="M165" s="336"/>
    </row>
    <row r="166" spans="1:13" s="356" customFormat="1" ht="34.5" customHeight="1" hidden="1">
      <c r="A166" s="349" t="s">
        <v>115</v>
      </c>
      <c r="B166" s="350">
        <v>809</v>
      </c>
      <c r="C166" s="351" t="s">
        <v>184</v>
      </c>
      <c r="D166" s="351" t="s">
        <v>173</v>
      </c>
      <c r="E166" s="351" t="s">
        <v>262</v>
      </c>
      <c r="F166" s="351" t="s">
        <v>35</v>
      </c>
      <c r="G166" s="351" t="s">
        <v>169</v>
      </c>
      <c r="H166" s="351" t="s">
        <v>187</v>
      </c>
      <c r="I166" s="352">
        <v>244</v>
      </c>
      <c r="J166" s="353">
        <v>0</v>
      </c>
      <c r="K166" s="353">
        <v>1102.5</v>
      </c>
      <c r="L166" s="353">
        <v>1102.5</v>
      </c>
      <c r="M166" s="354"/>
    </row>
    <row r="167" spans="1:13" s="356" customFormat="1" ht="25.5" customHeight="1" hidden="1">
      <c r="A167" s="438" t="s">
        <v>146</v>
      </c>
      <c r="B167" s="439">
        <v>809</v>
      </c>
      <c r="C167" s="440" t="s">
        <v>184</v>
      </c>
      <c r="D167" s="440" t="s">
        <v>173</v>
      </c>
      <c r="E167" s="440" t="s">
        <v>262</v>
      </c>
      <c r="F167" s="440" t="s">
        <v>35</v>
      </c>
      <c r="G167" s="440" t="s">
        <v>169</v>
      </c>
      <c r="H167" s="440" t="s">
        <v>147</v>
      </c>
      <c r="I167" s="441"/>
      <c r="J167" s="353">
        <f aca="true" t="shared" si="24" ref="J167:L168">J168</f>
        <v>0</v>
      </c>
      <c r="K167" s="353">
        <f t="shared" si="24"/>
        <v>0</v>
      </c>
      <c r="L167" s="353">
        <f t="shared" si="24"/>
        <v>0</v>
      </c>
      <c r="M167" s="354"/>
    </row>
    <row r="168" spans="1:13" s="356" customFormat="1" ht="32.25" customHeight="1" hidden="1">
      <c r="A168" s="442" t="s">
        <v>127</v>
      </c>
      <c r="B168" s="350">
        <v>809</v>
      </c>
      <c r="C168" s="351" t="s">
        <v>184</v>
      </c>
      <c r="D168" s="351" t="s">
        <v>173</v>
      </c>
      <c r="E168" s="351" t="s">
        <v>262</v>
      </c>
      <c r="F168" s="351" t="s">
        <v>35</v>
      </c>
      <c r="G168" s="351" t="s">
        <v>169</v>
      </c>
      <c r="H168" s="351" t="s">
        <v>147</v>
      </c>
      <c r="I168" s="352">
        <v>240</v>
      </c>
      <c r="J168" s="353">
        <f t="shared" si="24"/>
        <v>0</v>
      </c>
      <c r="K168" s="353">
        <f t="shared" si="24"/>
        <v>0</v>
      </c>
      <c r="L168" s="353">
        <f t="shared" si="24"/>
        <v>0</v>
      </c>
      <c r="M168" s="354"/>
    </row>
    <row r="169" spans="1:13" s="356" customFormat="1" ht="42.75" customHeight="1" hidden="1">
      <c r="A169" s="349" t="s">
        <v>115</v>
      </c>
      <c r="B169" s="350">
        <v>809</v>
      </c>
      <c r="C169" s="351" t="s">
        <v>184</v>
      </c>
      <c r="D169" s="351" t="s">
        <v>173</v>
      </c>
      <c r="E169" s="351" t="s">
        <v>262</v>
      </c>
      <c r="F169" s="351" t="s">
        <v>35</v>
      </c>
      <c r="G169" s="351" t="s">
        <v>169</v>
      </c>
      <c r="H169" s="351" t="s">
        <v>147</v>
      </c>
      <c r="I169" s="352">
        <v>244</v>
      </c>
      <c r="J169" s="353">
        <v>0</v>
      </c>
      <c r="K169" s="353">
        <v>0</v>
      </c>
      <c r="L169" s="353">
        <v>0</v>
      </c>
      <c r="M169" s="354"/>
    </row>
    <row r="170" spans="1:13" s="337" customFormat="1" ht="42.75" customHeight="1">
      <c r="A170" s="281" t="s">
        <v>148</v>
      </c>
      <c r="B170" s="287">
        <v>809</v>
      </c>
      <c r="C170" s="250" t="s">
        <v>184</v>
      </c>
      <c r="D170" s="250" t="s">
        <v>173</v>
      </c>
      <c r="E170" s="250" t="s">
        <v>262</v>
      </c>
      <c r="F170" s="250" t="s">
        <v>35</v>
      </c>
      <c r="G170" s="250" t="s">
        <v>169</v>
      </c>
      <c r="H170" s="250" t="s">
        <v>149</v>
      </c>
      <c r="I170" s="249"/>
      <c r="J170" s="335">
        <f aca="true" t="shared" si="25" ref="J170:L171">J171</f>
        <v>0</v>
      </c>
      <c r="K170" s="335">
        <f t="shared" si="25"/>
        <v>44</v>
      </c>
      <c r="L170" s="335">
        <f t="shared" si="25"/>
        <v>44</v>
      </c>
      <c r="M170" s="336"/>
    </row>
    <row r="171" spans="1:13" s="346" customFormat="1" ht="36.75" customHeight="1">
      <c r="A171" s="283" t="s">
        <v>127</v>
      </c>
      <c r="B171" s="220">
        <v>809</v>
      </c>
      <c r="C171" s="233" t="s">
        <v>184</v>
      </c>
      <c r="D171" s="233" t="s">
        <v>173</v>
      </c>
      <c r="E171" s="233" t="s">
        <v>262</v>
      </c>
      <c r="F171" s="233" t="s">
        <v>35</v>
      </c>
      <c r="G171" s="233" t="s">
        <v>169</v>
      </c>
      <c r="H171" s="233" t="s">
        <v>149</v>
      </c>
      <c r="I171" s="225">
        <v>240</v>
      </c>
      <c r="J171" s="335">
        <f t="shared" si="25"/>
        <v>0</v>
      </c>
      <c r="K171" s="335">
        <f t="shared" si="25"/>
        <v>44</v>
      </c>
      <c r="L171" s="335">
        <f t="shared" si="25"/>
        <v>44</v>
      </c>
      <c r="M171" s="336"/>
    </row>
    <row r="172" spans="1:13" s="355" customFormat="1" ht="42.75" customHeight="1" hidden="1">
      <c r="A172" s="349" t="s">
        <v>115</v>
      </c>
      <c r="B172" s="350">
        <v>809</v>
      </c>
      <c r="C172" s="351" t="s">
        <v>184</v>
      </c>
      <c r="D172" s="351" t="s">
        <v>173</v>
      </c>
      <c r="E172" s="351" t="s">
        <v>262</v>
      </c>
      <c r="F172" s="351" t="s">
        <v>35</v>
      </c>
      <c r="G172" s="351" t="s">
        <v>169</v>
      </c>
      <c r="H172" s="351" t="s">
        <v>149</v>
      </c>
      <c r="I172" s="352">
        <v>244</v>
      </c>
      <c r="J172" s="353">
        <v>0</v>
      </c>
      <c r="K172" s="353">
        <v>44</v>
      </c>
      <c r="L172" s="353">
        <v>44</v>
      </c>
      <c r="M172" s="354"/>
    </row>
    <row r="173" spans="1:13" s="346" customFormat="1" ht="19.5" customHeight="1">
      <c r="A173" s="281" t="s">
        <v>188</v>
      </c>
      <c r="B173" s="287">
        <v>809</v>
      </c>
      <c r="C173" s="250" t="s">
        <v>184</v>
      </c>
      <c r="D173" s="250" t="s">
        <v>173</v>
      </c>
      <c r="E173" s="250" t="s">
        <v>262</v>
      </c>
      <c r="F173" s="250" t="s">
        <v>35</v>
      </c>
      <c r="G173" s="250" t="s">
        <v>169</v>
      </c>
      <c r="H173" s="250" t="s">
        <v>150</v>
      </c>
      <c r="I173" s="249"/>
      <c r="J173" s="335">
        <f aca="true" t="shared" si="26" ref="J173:L174">J174</f>
        <v>0</v>
      </c>
      <c r="K173" s="335">
        <f t="shared" si="26"/>
        <v>277.2</v>
      </c>
      <c r="L173" s="335">
        <f t="shared" si="26"/>
        <v>233.2</v>
      </c>
      <c r="M173" s="336"/>
    </row>
    <row r="174" spans="1:13" s="337" customFormat="1" ht="36" customHeight="1">
      <c r="A174" s="283" t="s">
        <v>127</v>
      </c>
      <c r="B174" s="220">
        <v>809</v>
      </c>
      <c r="C174" s="233" t="s">
        <v>184</v>
      </c>
      <c r="D174" s="233" t="s">
        <v>173</v>
      </c>
      <c r="E174" s="233" t="s">
        <v>262</v>
      </c>
      <c r="F174" s="233" t="s">
        <v>35</v>
      </c>
      <c r="G174" s="233" t="s">
        <v>169</v>
      </c>
      <c r="H174" s="233" t="s">
        <v>150</v>
      </c>
      <c r="I174" s="225">
        <v>240</v>
      </c>
      <c r="J174" s="335">
        <f t="shared" si="26"/>
        <v>0</v>
      </c>
      <c r="K174" s="335">
        <f t="shared" si="26"/>
        <v>277.2</v>
      </c>
      <c r="L174" s="335">
        <f t="shared" si="26"/>
        <v>233.2</v>
      </c>
      <c r="M174" s="336"/>
    </row>
    <row r="175" spans="1:13" s="356" customFormat="1" ht="42.75" customHeight="1" hidden="1">
      <c r="A175" s="349" t="s">
        <v>115</v>
      </c>
      <c r="B175" s="350">
        <v>809</v>
      </c>
      <c r="C175" s="351" t="s">
        <v>184</v>
      </c>
      <c r="D175" s="351" t="s">
        <v>173</v>
      </c>
      <c r="E175" s="351" t="s">
        <v>262</v>
      </c>
      <c r="F175" s="351" t="s">
        <v>35</v>
      </c>
      <c r="G175" s="351" t="s">
        <v>169</v>
      </c>
      <c r="H175" s="351" t="s">
        <v>150</v>
      </c>
      <c r="I175" s="352">
        <v>244</v>
      </c>
      <c r="J175" s="353">
        <v>0</v>
      </c>
      <c r="K175" s="353">
        <v>277.2</v>
      </c>
      <c r="L175" s="353">
        <v>233.2</v>
      </c>
      <c r="M175" s="354"/>
    </row>
    <row r="176" spans="1:13" s="172" customFormat="1" ht="27" customHeight="1">
      <c r="A176" s="228" t="s">
        <v>215</v>
      </c>
      <c r="B176" s="224">
        <v>809</v>
      </c>
      <c r="C176" s="229" t="s">
        <v>184</v>
      </c>
      <c r="D176" s="229" t="s">
        <v>184</v>
      </c>
      <c r="E176" s="242"/>
      <c r="F176" s="242"/>
      <c r="G176" s="242"/>
      <c r="H176" s="242"/>
      <c r="I176" s="224"/>
      <c r="J176" s="227">
        <f>J179</f>
        <v>174.9</v>
      </c>
      <c r="K176" s="227">
        <f>K179</f>
        <v>0</v>
      </c>
      <c r="L176" s="227">
        <f>L179</f>
        <v>0</v>
      </c>
      <c r="M176" s="171"/>
    </row>
    <row r="177" spans="1:13" s="172" customFormat="1" ht="42" customHeight="1">
      <c r="A177" s="241" t="s">
        <v>168</v>
      </c>
      <c r="B177" s="224">
        <v>809</v>
      </c>
      <c r="C177" s="229" t="s">
        <v>184</v>
      </c>
      <c r="D177" s="229" t="s">
        <v>184</v>
      </c>
      <c r="E177" s="242" t="s">
        <v>197</v>
      </c>
      <c r="F177" s="242" t="s">
        <v>35</v>
      </c>
      <c r="G177" s="242" t="s">
        <v>89</v>
      </c>
      <c r="H177" s="242" t="s">
        <v>88</v>
      </c>
      <c r="I177" s="224"/>
      <c r="J177" s="227">
        <f aca="true" t="shared" si="27" ref="J177:L178">J178</f>
        <v>174.9</v>
      </c>
      <c r="K177" s="227">
        <f t="shared" si="27"/>
        <v>0</v>
      </c>
      <c r="L177" s="227">
        <f t="shared" si="27"/>
        <v>0</v>
      </c>
      <c r="M177" s="171"/>
    </row>
    <row r="178" spans="1:13" s="172" customFormat="1" ht="43.5" customHeight="1">
      <c r="A178" s="228" t="s">
        <v>241</v>
      </c>
      <c r="B178" s="224">
        <v>809</v>
      </c>
      <c r="C178" s="229" t="s">
        <v>184</v>
      </c>
      <c r="D178" s="229" t="s">
        <v>184</v>
      </c>
      <c r="E178" s="242" t="s">
        <v>197</v>
      </c>
      <c r="F178" s="242" t="s">
        <v>35</v>
      </c>
      <c r="G178" s="242" t="s">
        <v>242</v>
      </c>
      <c r="H178" s="242" t="s">
        <v>88</v>
      </c>
      <c r="I178" s="224"/>
      <c r="J178" s="227">
        <f t="shared" si="27"/>
        <v>174.9</v>
      </c>
      <c r="K178" s="227">
        <f t="shared" si="27"/>
        <v>0</v>
      </c>
      <c r="L178" s="227">
        <f t="shared" si="27"/>
        <v>0</v>
      </c>
      <c r="M178" s="171"/>
    </row>
    <row r="179" spans="1:13" s="172" customFormat="1" ht="72.75" customHeight="1">
      <c r="A179" s="285" t="s">
        <v>144</v>
      </c>
      <c r="B179" s="220">
        <v>809</v>
      </c>
      <c r="C179" s="230">
        <v>5</v>
      </c>
      <c r="D179" s="230">
        <v>5</v>
      </c>
      <c r="E179" s="231" t="s">
        <v>197</v>
      </c>
      <c r="F179" s="231" t="s">
        <v>35</v>
      </c>
      <c r="G179" s="231" t="s">
        <v>242</v>
      </c>
      <c r="H179" s="231" t="s">
        <v>145</v>
      </c>
      <c r="I179" s="225" t="s">
        <v>185</v>
      </c>
      <c r="J179" s="234">
        <f aca="true" t="shared" si="28" ref="J179:L180">J180</f>
        <v>174.9</v>
      </c>
      <c r="K179" s="234">
        <f t="shared" si="28"/>
        <v>0</v>
      </c>
      <c r="L179" s="234">
        <f t="shared" si="28"/>
        <v>0</v>
      </c>
      <c r="M179" s="171"/>
    </row>
    <row r="180" spans="1:13" s="172" customFormat="1" ht="33" customHeight="1">
      <c r="A180" s="232" t="s">
        <v>127</v>
      </c>
      <c r="B180" s="220">
        <v>809</v>
      </c>
      <c r="C180" s="230">
        <v>5</v>
      </c>
      <c r="D180" s="230">
        <v>5</v>
      </c>
      <c r="E180" s="231" t="s">
        <v>197</v>
      </c>
      <c r="F180" s="231" t="s">
        <v>35</v>
      </c>
      <c r="G180" s="231" t="s">
        <v>242</v>
      </c>
      <c r="H180" s="231" t="s">
        <v>145</v>
      </c>
      <c r="I180" s="225">
        <v>240</v>
      </c>
      <c r="J180" s="234">
        <f t="shared" si="28"/>
        <v>174.9</v>
      </c>
      <c r="K180" s="234">
        <f t="shared" si="28"/>
        <v>0</v>
      </c>
      <c r="L180" s="234">
        <f t="shared" si="28"/>
        <v>0</v>
      </c>
      <c r="M180" s="171"/>
    </row>
    <row r="181" spans="1:13" s="303" customFormat="1" ht="35.25" customHeight="1" hidden="1">
      <c r="A181" s="295" t="s">
        <v>115</v>
      </c>
      <c r="B181" s="308">
        <v>809</v>
      </c>
      <c r="C181" s="298">
        <v>5</v>
      </c>
      <c r="D181" s="298">
        <v>5</v>
      </c>
      <c r="E181" s="300" t="s">
        <v>197</v>
      </c>
      <c r="F181" s="300" t="s">
        <v>35</v>
      </c>
      <c r="G181" s="300" t="s">
        <v>242</v>
      </c>
      <c r="H181" s="300" t="s">
        <v>145</v>
      </c>
      <c r="I181" s="296">
        <v>244</v>
      </c>
      <c r="J181" s="301">
        <f>172.5+0.9+1.5</f>
        <v>174.9</v>
      </c>
      <c r="K181" s="301">
        <v>0</v>
      </c>
      <c r="L181" s="301">
        <v>0</v>
      </c>
      <c r="M181" s="302"/>
    </row>
    <row r="182" spans="1:13" s="172" customFormat="1" ht="15.75">
      <c r="A182" s="228" t="s">
        <v>45</v>
      </c>
      <c r="B182" s="224">
        <v>809</v>
      </c>
      <c r="C182" s="229" t="s">
        <v>189</v>
      </c>
      <c r="D182" s="229" t="s">
        <v>89</v>
      </c>
      <c r="E182" s="231"/>
      <c r="F182" s="231"/>
      <c r="G182" s="231"/>
      <c r="H182" s="231"/>
      <c r="I182" s="224"/>
      <c r="J182" s="227">
        <f>J183</f>
        <v>2.9</v>
      </c>
      <c r="K182" s="227">
        <f>K183</f>
        <v>0</v>
      </c>
      <c r="L182" s="227">
        <f>L183</f>
        <v>0</v>
      </c>
      <c r="M182" s="171"/>
    </row>
    <row r="183" spans="1:13" s="170" customFormat="1" ht="15.75">
      <c r="A183" s="228" t="s">
        <v>44</v>
      </c>
      <c r="B183" s="224">
        <v>809</v>
      </c>
      <c r="C183" s="229" t="s">
        <v>189</v>
      </c>
      <c r="D183" s="229" t="s">
        <v>189</v>
      </c>
      <c r="E183" s="242"/>
      <c r="F183" s="242"/>
      <c r="G183" s="242"/>
      <c r="H183" s="242"/>
      <c r="I183" s="224"/>
      <c r="J183" s="227">
        <f>J186</f>
        <v>2.9</v>
      </c>
      <c r="K183" s="227">
        <f>K186</f>
        <v>0</v>
      </c>
      <c r="L183" s="227">
        <f>L186</f>
        <v>0</v>
      </c>
      <c r="M183" s="169"/>
    </row>
    <row r="184" spans="1:13" s="170" customFormat="1" ht="39" customHeight="1">
      <c r="A184" s="241" t="s">
        <v>168</v>
      </c>
      <c r="B184" s="224">
        <v>809</v>
      </c>
      <c r="C184" s="229" t="s">
        <v>189</v>
      </c>
      <c r="D184" s="229" t="s">
        <v>189</v>
      </c>
      <c r="E184" s="242" t="s">
        <v>197</v>
      </c>
      <c r="F184" s="242" t="s">
        <v>35</v>
      </c>
      <c r="G184" s="242" t="s">
        <v>89</v>
      </c>
      <c r="H184" s="242" t="s">
        <v>88</v>
      </c>
      <c r="I184" s="224"/>
      <c r="J184" s="227">
        <f>J185</f>
        <v>2.9</v>
      </c>
      <c r="K184" s="227">
        <f aca="true" t="shared" si="29" ref="K184:L186">K185</f>
        <v>0</v>
      </c>
      <c r="L184" s="227">
        <f t="shared" si="29"/>
        <v>0</v>
      </c>
      <c r="M184" s="169"/>
    </row>
    <row r="185" spans="1:13" s="188" customFormat="1" ht="48.75" customHeight="1">
      <c r="A185" s="243" t="s">
        <v>190</v>
      </c>
      <c r="B185" s="244">
        <v>809</v>
      </c>
      <c r="C185" s="245" t="s">
        <v>189</v>
      </c>
      <c r="D185" s="245" t="s">
        <v>189</v>
      </c>
      <c r="E185" s="246" t="s">
        <v>197</v>
      </c>
      <c r="F185" s="246" t="s">
        <v>35</v>
      </c>
      <c r="G185" s="246" t="s">
        <v>184</v>
      </c>
      <c r="H185" s="246" t="s">
        <v>88</v>
      </c>
      <c r="I185" s="244"/>
      <c r="J185" s="247">
        <f>J186</f>
        <v>2.9</v>
      </c>
      <c r="K185" s="247">
        <f t="shared" si="29"/>
        <v>0</v>
      </c>
      <c r="L185" s="247">
        <f t="shared" si="29"/>
        <v>0</v>
      </c>
      <c r="M185" s="180"/>
    </row>
    <row r="186" spans="1:13" s="189" customFormat="1" ht="59.25" customHeight="1">
      <c r="A186" s="286" t="s">
        <v>151</v>
      </c>
      <c r="B186" s="287">
        <v>809</v>
      </c>
      <c r="C186" s="275">
        <v>7</v>
      </c>
      <c r="D186" s="250" t="s">
        <v>189</v>
      </c>
      <c r="E186" s="251" t="s">
        <v>197</v>
      </c>
      <c r="F186" s="251" t="s">
        <v>35</v>
      </c>
      <c r="G186" s="251" t="s">
        <v>184</v>
      </c>
      <c r="H186" s="251" t="s">
        <v>152</v>
      </c>
      <c r="I186" s="282"/>
      <c r="J186" s="252">
        <f>J187</f>
        <v>2.9</v>
      </c>
      <c r="K186" s="252">
        <f t="shared" si="29"/>
        <v>0</v>
      </c>
      <c r="L186" s="252">
        <f t="shared" si="29"/>
        <v>0</v>
      </c>
      <c r="M186" s="181"/>
    </row>
    <row r="187" spans="1:13" s="337" customFormat="1" ht="20.25" customHeight="1">
      <c r="A187" s="358" t="s">
        <v>26</v>
      </c>
      <c r="B187" s="339">
        <v>809</v>
      </c>
      <c r="C187" s="368">
        <v>7</v>
      </c>
      <c r="D187" s="340" t="s">
        <v>189</v>
      </c>
      <c r="E187" s="359" t="s">
        <v>197</v>
      </c>
      <c r="F187" s="359" t="s">
        <v>35</v>
      </c>
      <c r="G187" s="359" t="s">
        <v>184</v>
      </c>
      <c r="H187" s="359" t="s">
        <v>152</v>
      </c>
      <c r="I187" s="370">
        <v>540</v>
      </c>
      <c r="J187" s="335">
        <v>2.9</v>
      </c>
      <c r="K187" s="335">
        <v>0</v>
      </c>
      <c r="L187" s="335">
        <v>0</v>
      </c>
      <c r="M187" s="336"/>
    </row>
    <row r="188" spans="1:13" s="430" customFormat="1" ht="20.25" customHeight="1">
      <c r="A188" s="360" t="s">
        <v>263</v>
      </c>
      <c r="B188" s="361">
        <v>809</v>
      </c>
      <c r="C188" s="362">
        <v>8</v>
      </c>
      <c r="D188" s="362">
        <v>0</v>
      </c>
      <c r="E188" s="363"/>
      <c r="F188" s="363"/>
      <c r="G188" s="363"/>
      <c r="H188" s="363"/>
      <c r="I188" s="364"/>
      <c r="J188" s="357">
        <f aca="true" t="shared" si="30" ref="J188:L191">J189</f>
        <v>53</v>
      </c>
      <c r="K188" s="357">
        <f t="shared" si="30"/>
        <v>0</v>
      </c>
      <c r="L188" s="357">
        <f t="shared" si="30"/>
        <v>0</v>
      </c>
      <c r="M188" s="429"/>
    </row>
    <row r="189" spans="1:13" s="337" customFormat="1" ht="20.25" customHeight="1">
      <c r="A189" s="360" t="s">
        <v>264</v>
      </c>
      <c r="B189" s="361">
        <v>809</v>
      </c>
      <c r="C189" s="362">
        <v>8</v>
      </c>
      <c r="D189" s="362">
        <v>4</v>
      </c>
      <c r="E189" s="363"/>
      <c r="F189" s="363"/>
      <c r="G189" s="363"/>
      <c r="H189" s="363"/>
      <c r="I189" s="364"/>
      <c r="J189" s="335">
        <f t="shared" si="30"/>
        <v>53</v>
      </c>
      <c r="K189" s="335">
        <f t="shared" si="30"/>
        <v>0</v>
      </c>
      <c r="L189" s="335">
        <f t="shared" si="30"/>
        <v>0</v>
      </c>
      <c r="M189" s="336"/>
    </row>
    <row r="190" spans="1:13" s="337" customFormat="1" ht="24.75" customHeight="1">
      <c r="A190" s="331" t="s">
        <v>239</v>
      </c>
      <c r="B190" s="332">
        <v>809</v>
      </c>
      <c r="C190" s="366">
        <v>8</v>
      </c>
      <c r="D190" s="366">
        <v>4</v>
      </c>
      <c r="E190" s="366">
        <v>91</v>
      </c>
      <c r="F190" s="367" t="s">
        <v>35</v>
      </c>
      <c r="G190" s="367" t="s">
        <v>89</v>
      </c>
      <c r="H190" s="367" t="s">
        <v>95</v>
      </c>
      <c r="I190" s="369"/>
      <c r="J190" s="335">
        <f t="shared" si="30"/>
        <v>53</v>
      </c>
      <c r="K190" s="335">
        <f t="shared" si="30"/>
        <v>0</v>
      </c>
      <c r="L190" s="335">
        <f t="shared" si="30"/>
        <v>0</v>
      </c>
      <c r="M190" s="336"/>
    </row>
    <row r="191" spans="1:13" s="337" customFormat="1" ht="36.75" customHeight="1">
      <c r="A191" s="338" t="s">
        <v>127</v>
      </c>
      <c r="B191" s="339">
        <v>809</v>
      </c>
      <c r="C191" s="368">
        <v>8</v>
      </c>
      <c r="D191" s="368">
        <v>4</v>
      </c>
      <c r="E191" s="368">
        <v>91</v>
      </c>
      <c r="F191" s="359" t="s">
        <v>35</v>
      </c>
      <c r="G191" s="359" t="s">
        <v>89</v>
      </c>
      <c r="H191" s="359" t="s">
        <v>95</v>
      </c>
      <c r="I191" s="370">
        <v>240</v>
      </c>
      <c r="J191" s="335">
        <f t="shared" si="30"/>
        <v>53</v>
      </c>
      <c r="K191" s="335">
        <f t="shared" si="30"/>
        <v>0</v>
      </c>
      <c r="L191" s="335">
        <f t="shared" si="30"/>
        <v>0</v>
      </c>
      <c r="M191" s="336"/>
    </row>
    <row r="192" spans="1:13" s="337" customFormat="1" ht="36.75" customHeight="1" hidden="1">
      <c r="A192" s="371" t="s">
        <v>115</v>
      </c>
      <c r="B192" s="347">
        <v>809</v>
      </c>
      <c r="C192" s="372">
        <v>8</v>
      </c>
      <c r="D192" s="372">
        <v>4</v>
      </c>
      <c r="E192" s="372">
        <v>91</v>
      </c>
      <c r="F192" s="373" t="s">
        <v>35</v>
      </c>
      <c r="G192" s="373" t="s">
        <v>89</v>
      </c>
      <c r="H192" s="373" t="s">
        <v>95</v>
      </c>
      <c r="I192" s="374">
        <v>244</v>
      </c>
      <c r="J192" s="353">
        <v>53</v>
      </c>
      <c r="K192" s="353">
        <v>0</v>
      </c>
      <c r="L192" s="353">
        <v>0</v>
      </c>
      <c r="M192" s="336"/>
    </row>
    <row r="193" spans="1:13" s="182" customFormat="1" ht="15" customHeight="1">
      <c r="A193" s="228" t="s">
        <v>10</v>
      </c>
      <c r="B193" s="224">
        <v>809</v>
      </c>
      <c r="C193" s="229" t="s">
        <v>179</v>
      </c>
      <c r="D193" s="229" t="s">
        <v>89</v>
      </c>
      <c r="E193" s="230"/>
      <c r="F193" s="231"/>
      <c r="G193" s="231"/>
      <c r="H193" s="237"/>
      <c r="I193" s="225"/>
      <c r="J193" s="227">
        <f>J198</f>
        <v>248.8</v>
      </c>
      <c r="K193" s="227">
        <f>K198</f>
        <v>248.8</v>
      </c>
      <c r="L193" s="227">
        <f>L198</f>
        <v>248.8</v>
      </c>
      <c r="M193" s="171"/>
    </row>
    <row r="194" spans="1:13" s="183" customFormat="1" ht="16.5" customHeight="1">
      <c r="A194" s="228" t="s">
        <v>32</v>
      </c>
      <c r="B194" s="224">
        <v>809</v>
      </c>
      <c r="C194" s="229" t="s">
        <v>179</v>
      </c>
      <c r="D194" s="229" t="s">
        <v>156</v>
      </c>
      <c r="E194" s="266"/>
      <c r="F194" s="242"/>
      <c r="G194" s="242"/>
      <c r="H194" s="267"/>
      <c r="I194" s="224"/>
      <c r="J194" s="227">
        <f aca="true" t="shared" si="31" ref="J194:L195">J195</f>
        <v>248.8</v>
      </c>
      <c r="K194" s="227">
        <f t="shared" si="31"/>
        <v>248.8</v>
      </c>
      <c r="L194" s="227">
        <f t="shared" si="31"/>
        <v>248.8</v>
      </c>
      <c r="M194" s="169"/>
    </row>
    <row r="195" spans="1:13" s="182" customFormat="1" ht="16.5" customHeight="1">
      <c r="A195" s="232" t="s">
        <v>191</v>
      </c>
      <c r="B195" s="225">
        <v>809</v>
      </c>
      <c r="C195" s="233" t="s">
        <v>179</v>
      </c>
      <c r="D195" s="233" t="s">
        <v>156</v>
      </c>
      <c r="E195" s="230">
        <v>91</v>
      </c>
      <c r="F195" s="231" t="s">
        <v>35</v>
      </c>
      <c r="G195" s="231" t="s">
        <v>89</v>
      </c>
      <c r="H195" s="231" t="s">
        <v>88</v>
      </c>
      <c r="I195" s="225"/>
      <c r="J195" s="234">
        <f t="shared" si="31"/>
        <v>248.8</v>
      </c>
      <c r="K195" s="234">
        <f t="shared" si="31"/>
        <v>248.8</v>
      </c>
      <c r="L195" s="234">
        <f t="shared" si="31"/>
        <v>248.8</v>
      </c>
      <c r="M195" s="171"/>
    </row>
    <row r="196" spans="1:13" s="168" customFormat="1" ht="21.75" customHeight="1">
      <c r="A196" s="232" t="s">
        <v>200</v>
      </c>
      <c r="B196" s="225">
        <v>809</v>
      </c>
      <c r="C196" s="233" t="s">
        <v>179</v>
      </c>
      <c r="D196" s="233" t="s">
        <v>156</v>
      </c>
      <c r="E196" s="231" t="s">
        <v>24</v>
      </c>
      <c r="F196" s="231" t="s">
        <v>35</v>
      </c>
      <c r="G196" s="231" t="s">
        <v>89</v>
      </c>
      <c r="H196" s="231" t="s">
        <v>199</v>
      </c>
      <c r="I196" s="225"/>
      <c r="J196" s="234">
        <f>J198</f>
        <v>248.8</v>
      </c>
      <c r="K196" s="234">
        <f>K198</f>
        <v>248.8</v>
      </c>
      <c r="L196" s="234">
        <f>L198</f>
        <v>248.8</v>
      </c>
      <c r="M196" s="169"/>
    </row>
    <row r="197" spans="1:13" s="168" customFormat="1" ht="31.5" customHeight="1">
      <c r="A197" s="232" t="s">
        <v>153</v>
      </c>
      <c r="B197" s="220">
        <v>809</v>
      </c>
      <c r="C197" s="230">
        <v>10</v>
      </c>
      <c r="D197" s="230">
        <v>1</v>
      </c>
      <c r="E197" s="230">
        <v>91</v>
      </c>
      <c r="F197" s="231" t="s">
        <v>35</v>
      </c>
      <c r="G197" s="231" t="s">
        <v>89</v>
      </c>
      <c r="H197" s="231" t="s">
        <v>199</v>
      </c>
      <c r="I197" s="237">
        <v>320</v>
      </c>
      <c r="J197" s="234">
        <f>J198</f>
        <v>248.8</v>
      </c>
      <c r="K197" s="234">
        <f>K198</f>
        <v>248.8</v>
      </c>
      <c r="L197" s="234">
        <f>L198</f>
        <v>248.8</v>
      </c>
      <c r="M197" s="169"/>
    </row>
    <row r="198" spans="1:13" s="303" customFormat="1" ht="31.5" customHeight="1" hidden="1">
      <c r="A198" s="295"/>
      <c r="B198" s="296">
        <v>809</v>
      </c>
      <c r="C198" s="297" t="s">
        <v>179</v>
      </c>
      <c r="D198" s="297" t="s">
        <v>156</v>
      </c>
      <c r="E198" s="300" t="s">
        <v>24</v>
      </c>
      <c r="F198" s="300" t="s">
        <v>35</v>
      </c>
      <c r="G198" s="300" t="s">
        <v>89</v>
      </c>
      <c r="H198" s="300" t="s">
        <v>199</v>
      </c>
      <c r="I198" s="296">
        <v>321</v>
      </c>
      <c r="J198" s="301">
        <v>248.8</v>
      </c>
      <c r="K198" s="301">
        <v>248.8</v>
      </c>
      <c r="L198" s="301">
        <v>248.8</v>
      </c>
      <c r="M198" s="302"/>
    </row>
    <row r="199" spans="1:13" s="170" customFormat="1" ht="15.75">
      <c r="A199" s="228" t="s">
        <v>36</v>
      </c>
      <c r="B199" s="265">
        <v>809</v>
      </c>
      <c r="C199" s="266">
        <v>11</v>
      </c>
      <c r="D199" s="266">
        <v>0</v>
      </c>
      <c r="E199" s="288"/>
      <c r="F199" s="288"/>
      <c r="G199" s="242"/>
      <c r="H199" s="242"/>
      <c r="I199" s="267"/>
      <c r="J199" s="227">
        <f aca="true" t="shared" si="32" ref="J199:L203">J200</f>
        <v>820</v>
      </c>
      <c r="K199" s="227">
        <f t="shared" si="32"/>
        <v>0</v>
      </c>
      <c r="L199" s="227">
        <f t="shared" si="32"/>
        <v>0</v>
      </c>
      <c r="M199" s="169"/>
    </row>
    <row r="200" spans="1:13" s="170" customFormat="1" ht="15.75">
      <c r="A200" s="228" t="s">
        <v>48</v>
      </c>
      <c r="B200" s="265">
        <v>809</v>
      </c>
      <c r="C200" s="266">
        <v>11</v>
      </c>
      <c r="D200" s="266">
        <v>1</v>
      </c>
      <c r="E200" s="288"/>
      <c r="F200" s="288"/>
      <c r="G200" s="242"/>
      <c r="H200" s="242"/>
      <c r="I200" s="267"/>
      <c r="J200" s="227">
        <f>J201</f>
        <v>820</v>
      </c>
      <c r="K200" s="227">
        <f>K201+K207</f>
        <v>0</v>
      </c>
      <c r="L200" s="227">
        <f>L201+L207</f>
        <v>0</v>
      </c>
      <c r="M200" s="169"/>
    </row>
    <row r="201" spans="1:13" s="172" customFormat="1" ht="37.5" customHeight="1">
      <c r="A201" s="241" t="s">
        <v>168</v>
      </c>
      <c r="B201" s="265">
        <v>809</v>
      </c>
      <c r="C201" s="266">
        <v>11</v>
      </c>
      <c r="D201" s="266">
        <v>1</v>
      </c>
      <c r="E201" s="231" t="s">
        <v>197</v>
      </c>
      <c r="F201" s="231" t="s">
        <v>35</v>
      </c>
      <c r="G201" s="231" t="s">
        <v>89</v>
      </c>
      <c r="H201" s="231" t="s">
        <v>88</v>
      </c>
      <c r="I201" s="237"/>
      <c r="J201" s="234">
        <f t="shared" si="32"/>
        <v>820</v>
      </c>
      <c r="K201" s="234">
        <f t="shared" si="32"/>
        <v>0</v>
      </c>
      <c r="L201" s="234">
        <f t="shared" si="32"/>
        <v>0</v>
      </c>
      <c r="M201" s="171"/>
    </row>
    <row r="202" spans="1:13" s="189" customFormat="1" ht="31.5">
      <c r="A202" s="243" t="s">
        <v>192</v>
      </c>
      <c r="B202" s="269">
        <v>809</v>
      </c>
      <c r="C202" s="270">
        <v>11</v>
      </c>
      <c r="D202" s="270">
        <v>1</v>
      </c>
      <c r="E202" s="251" t="s">
        <v>197</v>
      </c>
      <c r="F202" s="251" t="s">
        <v>35</v>
      </c>
      <c r="G202" s="251" t="s">
        <v>176</v>
      </c>
      <c r="H202" s="251" t="s">
        <v>88</v>
      </c>
      <c r="I202" s="282"/>
      <c r="J202" s="252">
        <f>J206</f>
        <v>820</v>
      </c>
      <c r="K202" s="252">
        <f t="shared" si="32"/>
        <v>0</v>
      </c>
      <c r="L202" s="252">
        <f t="shared" si="32"/>
        <v>0</v>
      </c>
      <c r="M202" s="181"/>
    </row>
    <row r="203" spans="1:13" s="189" customFormat="1" ht="21.75" customHeight="1" hidden="1">
      <c r="A203" s="286" t="s">
        <v>193</v>
      </c>
      <c r="B203" s="287">
        <v>809</v>
      </c>
      <c r="C203" s="275">
        <v>11</v>
      </c>
      <c r="D203" s="275">
        <v>1</v>
      </c>
      <c r="E203" s="251" t="s">
        <v>197</v>
      </c>
      <c r="F203" s="251" t="s">
        <v>35</v>
      </c>
      <c r="G203" s="251" t="s">
        <v>176</v>
      </c>
      <c r="H203" s="251" t="s">
        <v>194</v>
      </c>
      <c r="I203" s="282"/>
      <c r="J203" s="252">
        <f t="shared" si="32"/>
        <v>0</v>
      </c>
      <c r="K203" s="252">
        <f t="shared" si="32"/>
        <v>0</v>
      </c>
      <c r="L203" s="252">
        <f t="shared" si="32"/>
        <v>0</v>
      </c>
      <c r="M203" s="181"/>
    </row>
    <row r="204" spans="1:17" s="187" customFormat="1" ht="31.5" hidden="1">
      <c r="A204" s="283" t="s">
        <v>127</v>
      </c>
      <c r="B204" s="220">
        <v>809</v>
      </c>
      <c r="C204" s="230">
        <v>11</v>
      </c>
      <c r="D204" s="230">
        <v>1</v>
      </c>
      <c r="E204" s="231" t="s">
        <v>197</v>
      </c>
      <c r="F204" s="231" t="s">
        <v>35</v>
      </c>
      <c r="G204" s="231" t="s">
        <v>176</v>
      </c>
      <c r="H204" s="231" t="s">
        <v>194</v>
      </c>
      <c r="I204" s="237">
        <v>240</v>
      </c>
      <c r="J204" s="234">
        <f>J205</f>
        <v>0</v>
      </c>
      <c r="K204" s="234">
        <f>K205</f>
        <v>0</v>
      </c>
      <c r="L204" s="234">
        <f>L205</f>
        <v>0</v>
      </c>
      <c r="M204" s="171"/>
      <c r="N204" s="174"/>
      <c r="O204" s="174"/>
      <c r="P204" s="174"/>
      <c r="Q204" s="174"/>
    </row>
    <row r="205" spans="1:13" s="329" customFormat="1" ht="34.5" customHeight="1" hidden="1">
      <c r="A205" s="295" t="s">
        <v>97</v>
      </c>
      <c r="B205" s="308">
        <v>809</v>
      </c>
      <c r="C205" s="298">
        <v>11</v>
      </c>
      <c r="D205" s="298">
        <v>1</v>
      </c>
      <c r="E205" s="300" t="s">
        <v>156</v>
      </c>
      <c r="F205" s="300" t="s">
        <v>35</v>
      </c>
      <c r="G205" s="300" t="s">
        <v>176</v>
      </c>
      <c r="H205" s="300" t="s">
        <v>194</v>
      </c>
      <c r="I205" s="309">
        <v>244</v>
      </c>
      <c r="J205" s="301">
        <v>0</v>
      </c>
      <c r="K205" s="301">
        <v>0</v>
      </c>
      <c r="L205" s="301">
        <v>0</v>
      </c>
      <c r="M205" s="302"/>
    </row>
    <row r="206" spans="1:13" s="187" customFormat="1" ht="23.25" customHeight="1">
      <c r="A206" s="289" t="s">
        <v>239</v>
      </c>
      <c r="B206" s="220">
        <v>809</v>
      </c>
      <c r="C206" s="233" t="s">
        <v>177</v>
      </c>
      <c r="D206" s="233" t="s">
        <v>156</v>
      </c>
      <c r="E206" s="233" t="s">
        <v>197</v>
      </c>
      <c r="F206" s="233" t="s">
        <v>35</v>
      </c>
      <c r="G206" s="233" t="s">
        <v>176</v>
      </c>
      <c r="H206" s="231" t="s">
        <v>95</v>
      </c>
      <c r="I206" s="225"/>
      <c r="J206" s="234">
        <f aca="true" t="shared" si="33" ref="J206:L207">J207</f>
        <v>820</v>
      </c>
      <c r="K206" s="234">
        <f t="shared" si="33"/>
        <v>0</v>
      </c>
      <c r="L206" s="234">
        <f t="shared" si="33"/>
        <v>0</v>
      </c>
      <c r="M206" s="171"/>
    </row>
    <row r="207" spans="1:13" s="187" customFormat="1" ht="39" customHeight="1">
      <c r="A207" s="283" t="s">
        <v>127</v>
      </c>
      <c r="B207" s="220">
        <v>809</v>
      </c>
      <c r="C207" s="233" t="s">
        <v>177</v>
      </c>
      <c r="D207" s="233" t="s">
        <v>156</v>
      </c>
      <c r="E207" s="233" t="s">
        <v>197</v>
      </c>
      <c r="F207" s="233" t="s">
        <v>35</v>
      </c>
      <c r="G207" s="233" t="s">
        <v>176</v>
      </c>
      <c r="H207" s="231" t="s">
        <v>95</v>
      </c>
      <c r="I207" s="225">
        <v>240</v>
      </c>
      <c r="J207" s="234">
        <f t="shared" si="33"/>
        <v>820</v>
      </c>
      <c r="K207" s="234">
        <f t="shared" si="33"/>
        <v>0</v>
      </c>
      <c r="L207" s="234">
        <f t="shared" si="33"/>
        <v>0</v>
      </c>
      <c r="M207" s="171"/>
    </row>
    <row r="208" spans="1:13" s="329" customFormat="1" ht="31.5" customHeight="1" hidden="1">
      <c r="A208" s="330" t="s">
        <v>115</v>
      </c>
      <c r="B208" s="308">
        <v>809</v>
      </c>
      <c r="C208" s="298">
        <v>11</v>
      </c>
      <c r="D208" s="298">
        <v>1</v>
      </c>
      <c r="E208" s="298">
        <v>23</v>
      </c>
      <c r="F208" s="300" t="s">
        <v>35</v>
      </c>
      <c r="G208" s="300" t="s">
        <v>176</v>
      </c>
      <c r="H208" s="300" t="s">
        <v>95</v>
      </c>
      <c r="I208" s="296">
        <v>244</v>
      </c>
      <c r="J208" s="301">
        <v>820</v>
      </c>
      <c r="K208" s="301">
        <v>0</v>
      </c>
      <c r="L208" s="301">
        <v>0</v>
      </c>
      <c r="M208" s="302"/>
    </row>
    <row r="209" spans="1:13" s="170" customFormat="1" ht="16.5" customHeight="1">
      <c r="A209" s="228" t="s">
        <v>196</v>
      </c>
      <c r="B209" s="265"/>
      <c r="C209" s="266"/>
      <c r="D209" s="266"/>
      <c r="E209" s="266"/>
      <c r="F209" s="242"/>
      <c r="G209" s="242"/>
      <c r="H209" s="242"/>
      <c r="I209" s="224"/>
      <c r="J209" s="227">
        <f>J211</f>
        <v>9051.099999999999</v>
      </c>
      <c r="K209" s="227">
        <f>K211-K210</f>
        <v>4294.5</v>
      </c>
      <c r="L209" s="227">
        <f>L211-L210</f>
        <v>4211.6</v>
      </c>
      <c r="M209" s="169"/>
    </row>
    <row r="210" spans="1:13" s="170" customFormat="1" ht="15.75">
      <c r="A210" s="255" t="s">
        <v>123</v>
      </c>
      <c r="B210" s="290"/>
      <c r="C210" s="291"/>
      <c r="D210" s="291"/>
      <c r="E210" s="288"/>
      <c r="F210" s="288"/>
      <c r="G210" s="242"/>
      <c r="H210" s="242"/>
      <c r="I210" s="267"/>
      <c r="J210" s="227">
        <v>0</v>
      </c>
      <c r="K210" s="227">
        <v>86.4</v>
      </c>
      <c r="L210" s="227">
        <v>172.9</v>
      </c>
      <c r="M210" s="169"/>
    </row>
    <row r="211" spans="1:13" s="170" customFormat="1" ht="15.75">
      <c r="A211" s="228" t="s">
        <v>18</v>
      </c>
      <c r="B211" s="224"/>
      <c r="C211" s="229"/>
      <c r="D211" s="229"/>
      <c r="E211" s="265"/>
      <c r="F211" s="265"/>
      <c r="G211" s="292"/>
      <c r="H211" s="292"/>
      <c r="I211" s="224"/>
      <c r="J211" s="227">
        <f>J17+J87+J92+J111+J118+J182+J193+J199+J188</f>
        <v>9051.099999999999</v>
      </c>
      <c r="K211" s="227">
        <f>K17+K87+K92+K111+K118+K182+K193+K199+K210</f>
        <v>4380.9</v>
      </c>
      <c r="L211" s="227">
        <f>L17+L87+L92+L111+L118+L182+L193+L199+L210</f>
        <v>4384.5</v>
      </c>
      <c r="M211" s="169"/>
    </row>
    <row r="212" ht="12.75">
      <c r="L212" s="477" t="s">
        <v>275</v>
      </c>
    </row>
  </sheetData>
  <sheetProtection/>
  <mergeCells count="11">
    <mergeCell ref="E15:H15"/>
    <mergeCell ref="I5:J5"/>
    <mergeCell ref="I6:K6"/>
    <mergeCell ref="A11:L11"/>
    <mergeCell ref="A13:A14"/>
    <mergeCell ref="B13:B14"/>
    <mergeCell ref="C13:C14"/>
    <mergeCell ref="D13:D14"/>
    <mergeCell ref="E13:H14"/>
    <mergeCell ref="I13:I14"/>
    <mergeCell ref="J13:L13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6"/>
  <sheetViews>
    <sheetView view="pageBreakPreview" zoomScaleNormal="75" zoomScaleSheetLayoutView="100" zoomScalePageLayoutView="0" workbookViewId="0" topLeftCell="A60">
      <selection activeCell="F73" sqref="F73"/>
    </sheetView>
  </sheetViews>
  <sheetFormatPr defaultColWidth="9.140625" defaultRowHeight="12.75"/>
  <cols>
    <col min="1" max="1" width="57.8515625" style="81" customWidth="1"/>
    <col min="2" max="2" width="4.28125" style="81" customWidth="1"/>
    <col min="3" max="3" width="3.421875" style="81" customWidth="1"/>
    <col min="4" max="4" width="3.57421875" style="81" customWidth="1"/>
    <col min="5" max="5" width="9.140625" style="101" customWidth="1"/>
    <col min="6" max="6" width="6.28125" style="101" customWidth="1"/>
    <col min="7" max="7" width="6.00390625" style="101" customWidth="1"/>
    <col min="8" max="8" width="6.28125" style="101" customWidth="1"/>
    <col min="9" max="9" width="6.7109375" style="101" customWidth="1"/>
    <col min="10" max="10" width="13.57421875" style="87" customWidth="1"/>
    <col min="11" max="11" width="9.140625" style="2" customWidth="1"/>
    <col min="12" max="12" width="5.8515625" style="2" customWidth="1"/>
    <col min="13" max="16384" width="9.140625" style="2" customWidth="1"/>
  </cols>
  <sheetData>
    <row r="1" spans="5:6" ht="18">
      <c r="E1" s="478" t="s">
        <v>287</v>
      </c>
      <c r="F1" s="479"/>
    </row>
    <row r="2" spans="5:6" ht="18">
      <c r="E2" s="478" t="s">
        <v>34</v>
      </c>
      <c r="F2" s="479"/>
    </row>
    <row r="3" spans="5:6" ht="18">
      <c r="E3" s="478" t="s">
        <v>284</v>
      </c>
      <c r="F3" s="479"/>
    </row>
    <row r="5" spans="1:13" s="3" customFormat="1" ht="15">
      <c r="A5" s="24"/>
      <c r="B5" s="24"/>
      <c r="C5" s="24"/>
      <c r="D5" s="24"/>
      <c r="E5" s="520" t="s">
        <v>278</v>
      </c>
      <c r="F5" s="520"/>
      <c r="G5" s="520"/>
      <c r="H5" s="520"/>
      <c r="I5" s="520"/>
      <c r="J5" s="520"/>
      <c r="K5" s="55"/>
      <c r="L5" s="55"/>
      <c r="M5" s="55"/>
    </row>
    <row r="6" spans="1:13" s="3" customFormat="1" ht="15">
      <c r="A6" s="24"/>
      <c r="B6" s="24"/>
      <c r="C6" s="24"/>
      <c r="D6" s="24"/>
      <c r="E6" s="520" t="s">
        <v>34</v>
      </c>
      <c r="F6" s="520"/>
      <c r="G6" s="520"/>
      <c r="H6" s="520"/>
      <c r="I6" s="520"/>
      <c r="J6" s="520"/>
      <c r="K6" s="55"/>
      <c r="L6" s="55"/>
      <c r="M6" s="55"/>
    </row>
    <row r="7" spans="1:13" s="3" customFormat="1" ht="15">
      <c r="A7" s="24"/>
      <c r="B7" s="24"/>
      <c r="C7" s="24"/>
      <c r="D7" s="24"/>
      <c r="E7" s="520" t="s">
        <v>161</v>
      </c>
      <c r="F7" s="520"/>
      <c r="G7" s="520"/>
      <c r="H7" s="520"/>
      <c r="I7" s="520"/>
      <c r="J7" s="520"/>
      <c r="K7" s="55"/>
      <c r="L7" s="55"/>
      <c r="M7" s="55"/>
    </row>
    <row r="8" spans="5:13" ht="18">
      <c r="E8" s="520" t="s">
        <v>216</v>
      </c>
      <c r="F8" s="520"/>
      <c r="G8" s="520"/>
      <c r="H8" s="520"/>
      <c r="I8" s="520"/>
      <c r="J8" s="520"/>
      <c r="K8" s="82"/>
      <c r="L8" s="82"/>
      <c r="M8" s="82"/>
    </row>
    <row r="9" spans="1:13" s="3" customFormat="1" ht="15">
      <c r="A9" s="100"/>
      <c r="B9" s="100"/>
      <c r="C9" s="100"/>
      <c r="D9" s="480" t="s">
        <v>290</v>
      </c>
      <c r="E9" s="480" t="s">
        <v>289</v>
      </c>
      <c r="F9" s="480"/>
      <c r="G9" s="480"/>
      <c r="H9" s="480"/>
      <c r="I9" s="480"/>
      <c r="J9" s="480"/>
      <c r="K9" s="83"/>
      <c r="L9" s="83"/>
      <c r="M9" s="83"/>
    </row>
    <row r="10" spans="1:13" s="3" customFormat="1" ht="15">
      <c r="A10" s="100"/>
      <c r="B10" s="100"/>
      <c r="C10" s="100"/>
      <c r="D10" s="100"/>
      <c r="E10" s="100"/>
      <c r="F10" s="100"/>
      <c r="G10" s="100"/>
      <c r="H10" s="100"/>
      <c r="I10" s="100"/>
      <c r="J10" s="89"/>
      <c r="K10" s="83"/>
      <c r="L10" s="83"/>
      <c r="M10" s="83"/>
    </row>
    <row r="11" spans="1:13" s="3" customFormat="1" ht="18.75">
      <c r="A11" s="559" t="s">
        <v>167</v>
      </c>
      <c r="B11" s="559"/>
      <c r="C11" s="559"/>
      <c r="D11" s="559"/>
      <c r="E11" s="559"/>
      <c r="F11" s="559"/>
      <c r="G11" s="559"/>
      <c r="H11" s="559"/>
      <c r="I11" s="559"/>
      <c r="J11" s="559"/>
      <c r="K11" s="36"/>
      <c r="L11" s="83"/>
      <c r="M11" s="83"/>
    </row>
    <row r="12" spans="1:11" s="3" customFormat="1" ht="41.25" customHeight="1">
      <c r="A12" s="556" t="s">
        <v>234</v>
      </c>
      <c r="B12" s="556"/>
      <c r="C12" s="556"/>
      <c r="D12" s="556"/>
      <c r="E12" s="556"/>
      <c r="F12" s="556"/>
      <c r="G12" s="556"/>
      <c r="H12" s="556"/>
      <c r="I12" s="556"/>
      <c r="J12" s="556"/>
      <c r="K12" s="84"/>
    </row>
    <row r="13" spans="1:11" ht="3.75" customHeight="1">
      <c r="A13" s="557"/>
      <c r="B13" s="557"/>
      <c r="C13" s="557"/>
      <c r="D13" s="557"/>
      <c r="E13" s="557"/>
      <c r="F13" s="557"/>
      <c r="G13" s="557"/>
      <c r="H13" s="557"/>
      <c r="I13" s="558"/>
      <c r="J13" s="558"/>
      <c r="K13" s="36"/>
    </row>
    <row r="14" spans="1:10" ht="12" customHeight="1">
      <c r="A14" s="85"/>
      <c r="B14" s="85"/>
      <c r="C14" s="85"/>
      <c r="D14" s="85"/>
      <c r="E14" s="85"/>
      <c r="F14" s="85"/>
      <c r="G14" s="85"/>
      <c r="H14" s="85"/>
      <c r="I14" s="85"/>
      <c r="J14" s="164"/>
    </row>
    <row r="15" spans="1:10" ht="28.5" customHeight="1">
      <c r="A15" s="564" t="s">
        <v>11</v>
      </c>
      <c r="B15" s="565" t="s">
        <v>22</v>
      </c>
      <c r="C15" s="566"/>
      <c r="D15" s="566"/>
      <c r="E15" s="567"/>
      <c r="F15" s="555" t="s">
        <v>30</v>
      </c>
      <c r="G15" s="560" t="s">
        <v>20</v>
      </c>
      <c r="H15" s="560" t="s">
        <v>21</v>
      </c>
      <c r="I15" s="555" t="s">
        <v>23</v>
      </c>
      <c r="J15" s="125" t="s">
        <v>71</v>
      </c>
    </row>
    <row r="16" spans="1:10" ht="31.5" customHeight="1">
      <c r="A16" s="564"/>
      <c r="B16" s="568"/>
      <c r="C16" s="569"/>
      <c r="D16" s="569"/>
      <c r="E16" s="570"/>
      <c r="F16" s="555"/>
      <c r="G16" s="560"/>
      <c r="H16" s="560"/>
      <c r="I16" s="555"/>
      <c r="J16" s="125" t="s">
        <v>160</v>
      </c>
    </row>
    <row r="17" spans="1:10" ht="18">
      <c r="A17" s="25">
        <v>1</v>
      </c>
      <c r="B17" s="561">
        <v>2</v>
      </c>
      <c r="C17" s="562"/>
      <c r="D17" s="562"/>
      <c r="E17" s="563"/>
      <c r="F17" s="26">
        <v>3</v>
      </c>
      <c r="G17" s="26">
        <v>4</v>
      </c>
      <c r="H17" s="26">
        <v>5</v>
      </c>
      <c r="I17" s="26">
        <v>6</v>
      </c>
      <c r="J17" s="25">
        <v>7</v>
      </c>
    </row>
    <row r="18" spans="1:10" s="167" customFormat="1" ht="47.25" customHeight="1">
      <c r="A18" s="399" t="s">
        <v>168</v>
      </c>
      <c r="B18" s="400" t="s">
        <v>197</v>
      </c>
      <c r="C18" s="400" t="s">
        <v>35</v>
      </c>
      <c r="D18" s="400" t="s">
        <v>89</v>
      </c>
      <c r="E18" s="401" t="s">
        <v>88</v>
      </c>
      <c r="F18" s="392"/>
      <c r="G18" s="392"/>
      <c r="H18" s="368"/>
      <c r="I18" s="368"/>
      <c r="J18" s="357"/>
    </row>
    <row r="19" spans="1:10" s="168" customFormat="1" ht="35.25" customHeight="1">
      <c r="A19" s="402" t="s">
        <v>180</v>
      </c>
      <c r="B19" s="403" t="s">
        <v>197</v>
      </c>
      <c r="C19" s="403" t="s">
        <v>35</v>
      </c>
      <c r="D19" s="403" t="s">
        <v>156</v>
      </c>
      <c r="E19" s="401" t="s">
        <v>88</v>
      </c>
      <c r="F19" s="392">
        <v>809</v>
      </c>
      <c r="G19" s="401" t="s">
        <v>173</v>
      </c>
      <c r="H19" s="404">
        <v>10</v>
      </c>
      <c r="I19" s="362"/>
      <c r="J19" s="357">
        <f>J21+J23</f>
        <v>308.6</v>
      </c>
    </row>
    <row r="20" spans="1:10" s="190" customFormat="1" ht="18" customHeight="1">
      <c r="A20" s="365" t="s">
        <v>181</v>
      </c>
      <c r="B20" s="333" t="s">
        <v>197</v>
      </c>
      <c r="C20" s="333" t="s">
        <v>35</v>
      </c>
      <c r="D20" s="333" t="s">
        <v>156</v>
      </c>
      <c r="E20" s="333" t="s">
        <v>140</v>
      </c>
      <c r="F20" s="334">
        <v>809</v>
      </c>
      <c r="G20" s="333" t="s">
        <v>173</v>
      </c>
      <c r="H20" s="405">
        <v>10</v>
      </c>
      <c r="I20" s="366"/>
      <c r="J20" s="406">
        <f>J21</f>
        <v>8.599999999999994</v>
      </c>
    </row>
    <row r="21" spans="1:10" s="167" customFormat="1" ht="35.25" customHeight="1">
      <c r="A21" s="338" t="s">
        <v>127</v>
      </c>
      <c r="B21" s="340" t="s">
        <v>197</v>
      </c>
      <c r="C21" s="340" t="s">
        <v>35</v>
      </c>
      <c r="D21" s="340" t="s">
        <v>156</v>
      </c>
      <c r="E21" s="340" t="s">
        <v>140</v>
      </c>
      <c r="F21" s="341">
        <v>809</v>
      </c>
      <c r="G21" s="340" t="s">
        <v>173</v>
      </c>
      <c r="H21" s="407">
        <v>10</v>
      </c>
      <c r="I21" s="368">
        <v>240</v>
      </c>
      <c r="J21" s="335">
        <f>'приложение 6'!J102</f>
        <v>8.599999999999994</v>
      </c>
    </row>
    <row r="22" spans="1:10" s="167" customFormat="1" ht="22.5" customHeight="1">
      <c r="A22" s="408" t="s">
        <v>239</v>
      </c>
      <c r="B22" s="340" t="s">
        <v>197</v>
      </c>
      <c r="C22" s="340" t="s">
        <v>35</v>
      </c>
      <c r="D22" s="340" t="s">
        <v>156</v>
      </c>
      <c r="E22" s="359" t="s">
        <v>95</v>
      </c>
      <c r="F22" s="341">
        <v>809</v>
      </c>
      <c r="G22" s="340" t="s">
        <v>173</v>
      </c>
      <c r="H22" s="407">
        <v>10</v>
      </c>
      <c r="I22" s="368"/>
      <c r="J22" s="335">
        <f>J23</f>
        <v>300</v>
      </c>
    </row>
    <row r="23" spans="1:10" s="167" customFormat="1" ht="32.25" customHeight="1">
      <c r="A23" s="338" t="s">
        <v>127</v>
      </c>
      <c r="B23" s="340" t="s">
        <v>197</v>
      </c>
      <c r="C23" s="340" t="s">
        <v>35</v>
      </c>
      <c r="D23" s="340" t="s">
        <v>156</v>
      </c>
      <c r="E23" s="359" t="s">
        <v>95</v>
      </c>
      <c r="F23" s="341">
        <v>809</v>
      </c>
      <c r="G23" s="340" t="s">
        <v>173</v>
      </c>
      <c r="H23" s="407">
        <v>10</v>
      </c>
      <c r="I23" s="368">
        <v>240</v>
      </c>
      <c r="J23" s="335">
        <f>'приложение 6'!J104</f>
        <v>300</v>
      </c>
    </row>
    <row r="24" spans="1:10" s="191" customFormat="1" ht="48.75" customHeight="1">
      <c r="A24" s="409" t="s">
        <v>186</v>
      </c>
      <c r="B24" s="401" t="s">
        <v>197</v>
      </c>
      <c r="C24" s="401" t="s">
        <v>35</v>
      </c>
      <c r="D24" s="401" t="s">
        <v>169</v>
      </c>
      <c r="E24" s="401" t="s">
        <v>88</v>
      </c>
      <c r="F24" s="392">
        <v>809</v>
      </c>
      <c r="G24" s="401" t="s">
        <v>184</v>
      </c>
      <c r="H24" s="362">
        <v>3</v>
      </c>
      <c r="I24" s="362"/>
      <c r="J24" s="357">
        <f>J30+J26+J28+J34+J36</f>
        <v>2594</v>
      </c>
    </row>
    <row r="25" spans="1:10" s="191" customFormat="1" ht="48.75" customHeight="1">
      <c r="A25" s="411" t="s">
        <v>148</v>
      </c>
      <c r="B25" s="333" t="s">
        <v>197</v>
      </c>
      <c r="C25" s="333" t="s">
        <v>35</v>
      </c>
      <c r="D25" s="333" t="s">
        <v>169</v>
      </c>
      <c r="E25" s="333" t="s">
        <v>149</v>
      </c>
      <c r="F25" s="334">
        <v>809</v>
      </c>
      <c r="G25" s="333" t="s">
        <v>184</v>
      </c>
      <c r="H25" s="366">
        <v>3</v>
      </c>
      <c r="I25" s="366"/>
      <c r="J25" s="406">
        <f>J26</f>
        <v>44</v>
      </c>
    </row>
    <row r="26" spans="1:10" s="191" customFormat="1" ht="48.75" customHeight="1">
      <c r="A26" s="338" t="s">
        <v>127</v>
      </c>
      <c r="B26" s="340" t="s">
        <v>197</v>
      </c>
      <c r="C26" s="340" t="s">
        <v>35</v>
      </c>
      <c r="D26" s="340" t="s">
        <v>169</v>
      </c>
      <c r="E26" s="340" t="s">
        <v>149</v>
      </c>
      <c r="F26" s="341">
        <v>809</v>
      </c>
      <c r="G26" s="340" t="s">
        <v>184</v>
      </c>
      <c r="H26" s="368">
        <v>3</v>
      </c>
      <c r="I26" s="368">
        <v>240</v>
      </c>
      <c r="J26" s="335">
        <f>'приложение 6'!J147</f>
        <v>44</v>
      </c>
    </row>
    <row r="27" spans="1:10" s="191" customFormat="1" ht="48.75" customHeight="1">
      <c r="A27" s="411" t="s">
        <v>188</v>
      </c>
      <c r="B27" s="333" t="s">
        <v>197</v>
      </c>
      <c r="C27" s="333" t="s">
        <v>35</v>
      </c>
      <c r="D27" s="333" t="s">
        <v>169</v>
      </c>
      <c r="E27" s="333" t="s">
        <v>150</v>
      </c>
      <c r="F27" s="334">
        <v>809</v>
      </c>
      <c r="G27" s="333" t="s">
        <v>184</v>
      </c>
      <c r="H27" s="366">
        <v>3</v>
      </c>
      <c r="I27" s="366"/>
      <c r="J27" s="406">
        <f>J28</f>
        <v>429.7</v>
      </c>
    </row>
    <row r="28" spans="1:10" s="191" customFormat="1" ht="48.75" customHeight="1">
      <c r="A28" s="338" t="s">
        <v>127</v>
      </c>
      <c r="B28" s="340" t="s">
        <v>197</v>
      </c>
      <c r="C28" s="340" t="s">
        <v>35</v>
      </c>
      <c r="D28" s="340" t="s">
        <v>169</v>
      </c>
      <c r="E28" s="340" t="s">
        <v>150</v>
      </c>
      <c r="F28" s="341">
        <v>809</v>
      </c>
      <c r="G28" s="340" t="s">
        <v>184</v>
      </c>
      <c r="H28" s="368">
        <v>3</v>
      </c>
      <c r="I28" s="368">
        <v>240</v>
      </c>
      <c r="J28" s="335">
        <f>'приложение 6'!J149</f>
        <v>429.7</v>
      </c>
    </row>
    <row r="29" spans="1:10" s="191" customFormat="1" ht="48.75" customHeight="1">
      <c r="A29" s="331" t="s">
        <v>235</v>
      </c>
      <c r="B29" s="333" t="s">
        <v>197</v>
      </c>
      <c r="C29" s="333" t="s">
        <v>35</v>
      </c>
      <c r="D29" s="333" t="s">
        <v>169</v>
      </c>
      <c r="E29" s="333" t="s">
        <v>187</v>
      </c>
      <c r="F29" s="334">
        <v>809</v>
      </c>
      <c r="G29" s="333" t="s">
        <v>184</v>
      </c>
      <c r="H29" s="366">
        <v>3</v>
      </c>
      <c r="I29" s="410"/>
      <c r="J29" s="406">
        <f>J30</f>
        <v>1038.3999999999999</v>
      </c>
    </row>
    <row r="30" spans="1:10" s="191" customFormat="1" ht="48.75" customHeight="1">
      <c r="A30" s="338" t="s">
        <v>127</v>
      </c>
      <c r="B30" s="340" t="s">
        <v>197</v>
      </c>
      <c r="C30" s="340" t="s">
        <v>35</v>
      </c>
      <c r="D30" s="340" t="s">
        <v>169</v>
      </c>
      <c r="E30" s="340" t="s">
        <v>187</v>
      </c>
      <c r="F30" s="341">
        <v>809</v>
      </c>
      <c r="G30" s="340" t="s">
        <v>184</v>
      </c>
      <c r="H30" s="368">
        <v>3</v>
      </c>
      <c r="I30" s="368">
        <v>240</v>
      </c>
      <c r="J30" s="335">
        <f>'приложение 6'!J154</f>
        <v>1038.3999999999999</v>
      </c>
    </row>
    <row r="31" spans="1:10" s="167" customFormat="1" ht="41.25" customHeight="1" hidden="1">
      <c r="A31" s="408" t="s">
        <v>182</v>
      </c>
      <c r="B31" s="333" t="s">
        <v>156</v>
      </c>
      <c r="C31" s="333" t="s">
        <v>35</v>
      </c>
      <c r="D31" s="333" t="s">
        <v>169</v>
      </c>
      <c r="E31" s="367" t="s">
        <v>95</v>
      </c>
      <c r="F31" s="334">
        <v>805</v>
      </c>
      <c r="G31" s="333" t="s">
        <v>184</v>
      </c>
      <c r="H31" s="366">
        <v>3</v>
      </c>
      <c r="I31" s="366"/>
      <c r="J31" s="335">
        <f>J32</f>
        <v>0</v>
      </c>
    </row>
    <row r="32" spans="1:10" s="167" customFormat="1" ht="41.25" customHeight="1" hidden="1">
      <c r="A32" s="338" t="s">
        <v>127</v>
      </c>
      <c r="B32" s="340" t="s">
        <v>156</v>
      </c>
      <c r="C32" s="340" t="s">
        <v>35</v>
      </c>
      <c r="D32" s="340" t="s">
        <v>169</v>
      </c>
      <c r="E32" s="359" t="s">
        <v>95</v>
      </c>
      <c r="F32" s="341">
        <v>805</v>
      </c>
      <c r="G32" s="340" t="s">
        <v>184</v>
      </c>
      <c r="H32" s="368">
        <v>3</v>
      </c>
      <c r="I32" s="368">
        <v>240</v>
      </c>
      <c r="J32" s="335">
        <v>0</v>
      </c>
    </row>
    <row r="33" spans="1:10" s="167" customFormat="1" ht="18" customHeight="1">
      <c r="A33" s="408" t="s">
        <v>239</v>
      </c>
      <c r="B33" s="340" t="s">
        <v>197</v>
      </c>
      <c r="C33" s="340" t="s">
        <v>35</v>
      </c>
      <c r="D33" s="340" t="s">
        <v>169</v>
      </c>
      <c r="E33" s="359" t="s">
        <v>95</v>
      </c>
      <c r="F33" s="341">
        <v>809</v>
      </c>
      <c r="G33" s="340" t="s">
        <v>184</v>
      </c>
      <c r="H33" s="368">
        <v>3</v>
      </c>
      <c r="I33" s="368"/>
      <c r="J33" s="335">
        <f>J34</f>
        <v>199.8</v>
      </c>
    </row>
    <row r="34" spans="1:10" s="167" customFormat="1" ht="33.75" customHeight="1">
      <c r="A34" s="338" t="s">
        <v>127</v>
      </c>
      <c r="B34" s="340" t="s">
        <v>197</v>
      </c>
      <c r="C34" s="340" t="s">
        <v>35</v>
      </c>
      <c r="D34" s="340" t="s">
        <v>169</v>
      </c>
      <c r="E34" s="359" t="s">
        <v>95</v>
      </c>
      <c r="F34" s="341">
        <v>809</v>
      </c>
      <c r="G34" s="340" t="s">
        <v>184</v>
      </c>
      <c r="H34" s="368">
        <v>3</v>
      </c>
      <c r="I34" s="368">
        <v>240</v>
      </c>
      <c r="J34" s="335">
        <f>'приложение 6'!J157</f>
        <v>199.8</v>
      </c>
    </row>
    <row r="35" spans="1:10" s="167" customFormat="1" ht="18.75" customHeight="1">
      <c r="A35" s="331" t="s">
        <v>238</v>
      </c>
      <c r="B35" s="340" t="s">
        <v>197</v>
      </c>
      <c r="C35" s="340" t="s">
        <v>35</v>
      </c>
      <c r="D35" s="340" t="s">
        <v>89</v>
      </c>
      <c r="E35" s="340" t="s">
        <v>237</v>
      </c>
      <c r="F35" s="341">
        <v>809</v>
      </c>
      <c r="G35" s="340" t="s">
        <v>184</v>
      </c>
      <c r="H35" s="368">
        <v>3</v>
      </c>
      <c r="I35" s="368"/>
      <c r="J35" s="335">
        <f>J36</f>
        <v>882.1</v>
      </c>
    </row>
    <row r="36" spans="1:10" s="167" customFormat="1" ht="31.5" customHeight="1">
      <c r="A36" s="338" t="s">
        <v>127</v>
      </c>
      <c r="B36" s="340" t="s">
        <v>197</v>
      </c>
      <c r="C36" s="340" t="s">
        <v>35</v>
      </c>
      <c r="D36" s="340" t="s">
        <v>89</v>
      </c>
      <c r="E36" s="340" t="s">
        <v>237</v>
      </c>
      <c r="F36" s="341">
        <v>809</v>
      </c>
      <c r="G36" s="340" t="s">
        <v>184</v>
      </c>
      <c r="H36" s="368">
        <v>3</v>
      </c>
      <c r="I36" s="368">
        <v>240</v>
      </c>
      <c r="J36" s="335">
        <f>'приложение 6'!J160</f>
        <v>882.1</v>
      </c>
    </row>
    <row r="37" spans="1:10" s="452" customFormat="1" ht="66.75" customHeight="1" hidden="1">
      <c r="A37" s="447" t="s">
        <v>172</v>
      </c>
      <c r="B37" s="448" t="s">
        <v>197</v>
      </c>
      <c r="C37" s="448" t="s">
        <v>35</v>
      </c>
      <c r="D37" s="448" t="s">
        <v>173</v>
      </c>
      <c r="E37" s="448" t="s">
        <v>88</v>
      </c>
      <c r="F37" s="449">
        <v>809</v>
      </c>
      <c r="G37" s="448" t="s">
        <v>156</v>
      </c>
      <c r="H37" s="450" t="s">
        <v>157</v>
      </c>
      <c r="I37" s="372"/>
      <c r="J37" s="451">
        <f>J38</f>
        <v>0</v>
      </c>
    </row>
    <row r="38" spans="1:10" s="445" customFormat="1" ht="94.5" customHeight="1" hidden="1">
      <c r="A38" s="453" t="s">
        <v>159</v>
      </c>
      <c r="B38" s="433" t="s">
        <v>197</v>
      </c>
      <c r="C38" s="433" t="s">
        <v>35</v>
      </c>
      <c r="D38" s="433" t="s">
        <v>173</v>
      </c>
      <c r="E38" s="433" t="s">
        <v>158</v>
      </c>
      <c r="F38" s="434">
        <v>809</v>
      </c>
      <c r="G38" s="433" t="s">
        <v>156</v>
      </c>
      <c r="H38" s="454" t="s">
        <v>157</v>
      </c>
      <c r="I38" s="444"/>
      <c r="J38" s="435">
        <f>J39</f>
        <v>0</v>
      </c>
    </row>
    <row r="39" spans="1:10" s="446" customFormat="1" ht="20.25" customHeight="1" hidden="1">
      <c r="A39" s="455" t="s">
        <v>26</v>
      </c>
      <c r="B39" s="436" t="s">
        <v>197</v>
      </c>
      <c r="C39" s="436" t="s">
        <v>35</v>
      </c>
      <c r="D39" s="436" t="s">
        <v>173</v>
      </c>
      <c r="E39" s="436" t="s">
        <v>158</v>
      </c>
      <c r="F39" s="437">
        <v>809</v>
      </c>
      <c r="G39" s="436" t="s">
        <v>156</v>
      </c>
      <c r="H39" s="373" t="s">
        <v>157</v>
      </c>
      <c r="I39" s="372">
        <v>540</v>
      </c>
      <c r="J39" s="348">
        <f>'приложение 6'!J52</f>
        <v>0</v>
      </c>
    </row>
    <row r="40" spans="1:10" s="168" customFormat="1" ht="39" customHeight="1">
      <c r="A40" s="409" t="s">
        <v>183</v>
      </c>
      <c r="B40" s="401" t="s">
        <v>197</v>
      </c>
      <c r="C40" s="401" t="s">
        <v>35</v>
      </c>
      <c r="D40" s="401" t="s">
        <v>157</v>
      </c>
      <c r="E40" s="412" t="s">
        <v>88</v>
      </c>
      <c r="F40" s="413">
        <v>809</v>
      </c>
      <c r="G40" s="412" t="s">
        <v>157</v>
      </c>
      <c r="H40" s="363" t="s">
        <v>195</v>
      </c>
      <c r="I40" s="362"/>
      <c r="J40" s="357">
        <f>J41</f>
        <v>317.1</v>
      </c>
    </row>
    <row r="41" spans="1:10" s="190" customFormat="1" ht="45.75" customHeight="1">
      <c r="A41" s="411" t="s">
        <v>154</v>
      </c>
      <c r="B41" s="333" t="s">
        <v>197</v>
      </c>
      <c r="C41" s="333" t="s">
        <v>35</v>
      </c>
      <c r="D41" s="333" t="s">
        <v>157</v>
      </c>
      <c r="E41" s="342" t="s">
        <v>155</v>
      </c>
      <c r="F41" s="343">
        <v>809</v>
      </c>
      <c r="G41" s="342" t="s">
        <v>157</v>
      </c>
      <c r="H41" s="367" t="s">
        <v>195</v>
      </c>
      <c r="I41" s="366"/>
      <c r="J41" s="406">
        <f>J42</f>
        <v>317.1</v>
      </c>
    </row>
    <row r="42" spans="1:10" s="167" customFormat="1" ht="36" customHeight="1">
      <c r="A42" s="338" t="s">
        <v>127</v>
      </c>
      <c r="B42" s="340" t="s">
        <v>197</v>
      </c>
      <c r="C42" s="340" t="s">
        <v>35</v>
      </c>
      <c r="D42" s="340" t="s">
        <v>157</v>
      </c>
      <c r="E42" s="344" t="s">
        <v>155</v>
      </c>
      <c r="F42" s="345">
        <v>809</v>
      </c>
      <c r="G42" s="344" t="s">
        <v>157</v>
      </c>
      <c r="H42" s="359" t="s">
        <v>195</v>
      </c>
      <c r="I42" s="368">
        <v>240</v>
      </c>
      <c r="J42" s="335">
        <f>'приложение 6'!J117</f>
        <v>317.1</v>
      </c>
    </row>
    <row r="43" spans="1:10" s="168" customFormat="1" ht="53.25" customHeight="1">
      <c r="A43" s="360" t="s">
        <v>190</v>
      </c>
      <c r="B43" s="401" t="s">
        <v>197</v>
      </c>
      <c r="C43" s="401" t="s">
        <v>35</v>
      </c>
      <c r="D43" s="401" t="s">
        <v>184</v>
      </c>
      <c r="E43" s="401" t="s">
        <v>88</v>
      </c>
      <c r="F43" s="413">
        <v>809</v>
      </c>
      <c r="G43" s="412" t="s">
        <v>189</v>
      </c>
      <c r="H43" s="363" t="s">
        <v>189</v>
      </c>
      <c r="I43" s="368"/>
      <c r="J43" s="357">
        <f>J44</f>
        <v>2.9</v>
      </c>
    </row>
    <row r="44" spans="1:10" s="190" customFormat="1" ht="61.5" customHeight="1">
      <c r="A44" s="331" t="s">
        <v>151</v>
      </c>
      <c r="B44" s="333" t="s">
        <v>197</v>
      </c>
      <c r="C44" s="333" t="s">
        <v>35</v>
      </c>
      <c r="D44" s="333" t="s">
        <v>184</v>
      </c>
      <c r="E44" s="333" t="s">
        <v>152</v>
      </c>
      <c r="F44" s="343">
        <v>809</v>
      </c>
      <c r="G44" s="342" t="s">
        <v>189</v>
      </c>
      <c r="H44" s="367" t="s">
        <v>189</v>
      </c>
      <c r="I44" s="366"/>
      <c r="J44" s="406">
        <f>J45</f>
        <v>2.9</v>
      </c>
    </row>
    <row r="45" spans="1:10" s="167" customFormat="1" ht="21" customHeight="1">
      <c r="A45" s="358" t="s">
        <v>26</v>
      </c>
      <c r="B45" s="340" t="s">
        <v>197</v>
      </c>
      <c r="C45" s="340" t="s">
        <v>35</v>
      </c>
      <c r="D45" s="340" t="s">
        <v>184</v>
      </c>
      <c r="E45" s="340" t="s">
        <v>152</v>
      </c>
      <c r="F45" s="345">
        <v>809</v>
      </c>
      <c r="G45" s="344" t="s">
        <v>189</v>
      </c>
      <c r="H45" s="359" t="s">
        <v>189</v>
      </c>
      <c r="I45" s="368">
        <v>540</v>
      </c>
      <c r="J45" s="335">
        <f>'приложение 6'!J187</f>
        <v>2.9</v>
      </c>
    </row>
    <row r="46" spans="1:10" s="168" customFormat="1" ht="34.5" customHeight="1">
      <c r="A46" s="360" t="s">
        <v>192</v>
      </c>
      <c r="B46" s="401" t="s">
        <v>197</v>
      </c>
      <c r="C46" s="401" t="s">
        <v>35</v>
      </c>
      <c r="D46" s="401" t="s">
        <v>176</v>
      </c>
      <c r="E46" s="401" t="s">
        <v>88</v>
      </c>
      <c r="F46" s="392">
        <v>809</v>
      </c>
      <c r="G46" s="401" t="s">
        <v>177</v>
      </c>
      <c r="H46" s="363" t="s">
        <v>156</v>
      </c>
      <c r="I46" s="362"/>
      <c r="J46" s="357">
        <f>J48+J52</f>
        <v>820</v>
      </c>
    </row>
    <row r="47" spans="1:10" s="445" customFormat="1" ht="24" customHeight="1" hidden="1">
      <c r="A47" s="456" t="s">
        <v>193</v>
      </c>
      <c r="B47" s="433" t="s">
        <v>197</v>
      </c>
      <c r="C47" s="433" t="s">
        <v>35</v>
      </c>
      <c r="D47" s="433" t="s">
        <v>176</v>
      </c>
      <c r="E47" s="433" t="s">
        <v>194</v>
      </c>
      <c r="F47" s="434">
        <v>809</v>
      </c>
      <c r="G47" s="433" t="s">
        <v>177</v>
      </c>
      <c r="H47" s="454" t="s">
        <v>156</v>
      </c>
      <c r="I47" s="444"/>
      <c r="J47" s="435">
        <f>J48</f>
        <v>0</v>
      </c>
    </row>
    <row r="48" spans="1:10" s="452" customFormat="1" ht="37.5" customHeight="1" hidden="1">
      <c r="A48" s="371" t="s">
        <v>127</v>
      </c>
      <c r="B48" s="436" t="s">
        <v>197</v>
      </c>
      <c r="C48" s="436" t="s">
        <v>35</v>
      </c>
      <c r="D48" s="436" t="s">
        <v>176</v>
      </c>
      <c r="E48" s="436" t="s">
        <v>194</v>
      </c>
      <c r="F48" s="437">
        <v>809</v>
      </c>
      <c r="G48" s="436" t="s">
        <v>177</v>
      </c>
      <c r="H48" s="373" t="s">
        <v>156</v>
      </c>
      <c r="I48" s="372">
        <v>240</v>
      </c>
      <c r="J48" s="348">
        <f>'приложение 6'!J205</f>
        <v>0</v>
      </c>
    </row>
    <row r="49" spans="1:10" s="168" customFormat="1" ht="25.5" customHeight="1" hidden="1">
      <c r="A49" s="365" t="s">
        <v>209</v>
      </c>
      <c r="B49" s="333" t="s">
        <v>197</v>
      </c>
      <c r="C49" s="333" t="s">
        <v>35</v>
      </c>
      <c r="D49" s="333" t="s">
        <v>176</v>
      </c>
      <c r="E49" s="367" t="s">
        <v>210</v>
      </c>
      <c r="F49" s="334">
        <v>809</v>
      </c>
      <c r="G49" s="333" t="s">
        <v>177</v>
      </c>
      <c r="H49" s="405">
        <v>1</v>
      </c>
      <c r="I49" s="368"/>
      <c r="J49" s="335" t="e">
        <f>J50</f>
        <v>#REF!</v>
      </c>
    </row>
    <row r="50" spans="1:10" s="168" customFormat="1" ht="37.5" customHeight="1" hidden="1">
      <c r="A50" s="358" t="s">
        <v>127</v>
      </c>
      <c r="B50" s="333" t="s">
        <v>197</v>
      </c>
      <c r="C50" s="333" t="s">
        <v>35</v>
      </c>
      <c r="D50" s="333" t="s">
        <v>176</v>
      </c>
      <c r="E50" s="367" t="s">
        <v>210</v>
      </c>
      <c r="F50" s="334">
        <v>809</v>
      </c>
      <c r="G50" s="333" t="s">
        <v>177</v>
      </c>
      <c r="H50" s="405">
        <v>1</v>
      </c>
      <c r="I50" s="368">
        <v>240</v>
      </c>
      <c r="J50" s="335" t="e">
        <f>'приложение 6'!#REF!</f>
        <v>#REF!</v>
      </c>
    </row>
    <row r="51" spans="1:10" s="192" customFormat="1" ht="25.5" customHeight="1">
      <c r="A51" s="408" t="s">
        <v>239</v>
      </c>
      <c r="B51" s="333" t="s">
        <v>197</v>
      </c>
      <c r="C51" s="333" t="s">
        <v>35</v>
      </c>
      <c r="D51" s="333" t="s">
        <v>176</v>
      </c>
      <c r="E51" s="367" t="s">
        <v>95</v>
      </c>
      <c r="F51" s="334">
        <v>809</v>
      </c>
      <c r="G51" s="333" t="s">
        <v>177</v>
      </c>
      <c r="H51" s="359" t="s">
        <v>156</v>
      </c>
      <c r="I51" s="366"/>
      <c r="J51" s="406">
        <f>J52</f>
        <v>820</v>
      </c>
    </row>
    <row r="52" spans="1:10" s="168" customFormat="1" ht="28.5" customHeight="1">
      <c r="A52" s="338" t="s">
        <v>127</v>
      </c>
      <c r="B52" s="340" t="s">
        <v>197</v>
      </c>
      <c r="C52" s="340" t="s">
        <v>35</v>
      </c>
      <c r="D52" s="340" t="s">
        <v>176</v>
      </c>
      <c r="E52" s="359" t="s">
        <v>95</v>
      </c>
      <c r="F52" s="341">
        <v>809</v>
      </c>
      <c r="G52" s="340" t="s">
        <v>177</v>
      </c>
      <c r="H52" s="359" t="s">
        <v>156</v>
      </c>
      <c r="I52" s="368">
        <v>240</v>
      </c>
      <c r="J52" s="335">
        <f>'приложение 6'!J208</f>
        <v>820</v>
      </c>
    </row>
    <row r="53" spans="1:10" s="168" customFormat="1" ht="18" customHeight="1">
      <c r="A53" s="409" t="s">
        <v>240</v>
      </c>
      <c r="B53" s="401" t="s">
        <v>197</v>
      </c>
      <c r="C53" s="401" t="s">
        <v>35</v>
      </c>
      <c r="D53" s="401" t="s">
        <v>189</v>
      </c>
      <c r="E53" s="363" t="s">
        <v>88</v>
      </c>
      <c r="F53" s="392">
        <v>809</v>
      </c>
      <c r="G53" s="401" t="s">
        <v>184</v>
      </c>
      <c r="H53" s="363" t="s">
        <v>156</v>
      </c>
      <c r="I53" s="362"/>
      <c r="J53" s="357">
        <f>J56+J54</f>
        <v>165.3</v>
      </c>
    </row>
    <row r="54" spans="1:10" s="168" customFormat="1" ht="34.5" customHeight="1">
      <c r="A54" s="338" t="s">
        <v>244</v>
      </c>
      <c r="B54" s="340" t="s">
        <v>197</v>
      </c>
      <c r="C54" s="340" t="s">
        <v>35</v>
      </c>
      <c r="D54" s="340" t="s">
        <v>189</v>
      </c>
      <c r="E54" s="359" t="s">
        <v>206</v>
      </c>
      <c r="F54" s="341">
        <v>809</v>
      </c>
      <c r="G54" s="340" t="s">
        <v>184</v>
      </c>
      <c r="H54" s="359" t="s">
        <v>156</v>
      </c>
      <c r="I54" s="368"/>
      <c r="J54" s="335">
        <f>J55</f>
        <v>5</v>
      </c>
    </row>
    <row r="55" spans="1:10" s="168" customFormat="1" ht="38.25" customHeight="1">
      <c r="A55" s="338" t="s">
        <v>127</v>
      </c>
      <c r="B55" s="340" t="s">
        <v>197</v>
      </c>
      <c r="C55" s="340" t="s">
        <v>35</v>
      </c>
      <c r="D55" s="340" t="s">
        <v>189</v>
      </c>
      <c r="E55" s="359" t="s">
        <v>206</v>
      </c>
      <c r="F55" s="341">
        <v>809</v>
      </c>
      <c r="G55" s="340" t="s">
        <v>184</v>
      </c>
      <c r="H55" s="359" t="s">
        <v>156</v>
      </c>
      <c r="I55" s="368">
        <v>240</v>
      </c>
      <c r="J55" s="335">
        <f>'приложение 6'!J123</f>
        <v>5</v>
      </c>
    </row>
    <row r="56" spans="1:10" s="168" customFormat="1" ht="104.25" customHeight="1">
      <c r="A56" s="338" t="s">
        <v>142</v>
      </c>
      <c r="B56" s="340" t="s">
        <v>197</v>
      </c>
      <c r="C56" s="340" t="s">
        <v>35</v>
      </c>
      <c r="D56" s="340" t="s">
        <v>189</v>
      </c>
      <c r="E56" s="359" t="s">
        <v>143</v>
      </c>
      <c r="F56" s="341">
        <v>809</v>
      </c>
      <c r="G56" s="340" t="s">
        <v>184</v>
      </c>
      <c r="H56" s="359" t="s">
        <v>156</v>
      </c>
      <c r="I56" s="368"/>
      <c r="J56" s="335">
        <f>J57</f>
        <v>160.3</v>
      </c>
    </row>
    <row r="57" spans="1:10" s="168" customFormat="1" ht="37.5" customHeight="1">
      <c r="A57" s="338" t="s">
        <v>127</v>
      </c>
      <c r="B57" s="340" t="s">
        <v>197</v>
      </c>
      <c r="C57" s="340" t="s">
        <v>35</v>
      </c>
      <c r="D57" s="340" t="s">
        <v>189</v>
      </c>
      <c r="E57" s="359" t="s">
        <v>143</v>
      </c>
      <c r="F57" s="341">
        <v>809</v>
      </c>
      <c r="G57" s="340" t="s">
        <v>184</v>
      </c>
      <c r="H57" s="359" t="s">
        <v>156</v>
      </c>
      <c r="I57" s="368">
        <v>240</v>
      </c>
      <c r="J57" s="335">
        <f>'приложение 6'!J126</f>
        <v>160.3</v>
      </c>
    </row>
    <row r="58" spans="1:10" s="168" customFormat="1" ht="33" customHeight="1">
      <c r="A58" s="409" t="s">
        <v>241</v>
      </c>
      <c r="B58" s="401" t="s">
        <v>197</v>
      </c>
      <c r="C58" s="401" t="s">
        <v>35</v>
      </c>
      <c r="D58" s="401" t="s">
        <v>242</v>
      </c>
      <c r="E58" s="363" t="s">
        <v>88</v>
      </c>
      <c r="F58" s="392">
        <v>809</v>
      </c>
      <c r="G58" s="401" t="s">
        <v>184</v>
      </c>
      <c r="H58" s="363" t="s">
        <v>184</v>
      </c>
      <c r="I58" s="362"/>
      <c r="J58" s="357">
        <f>J60</f>
        <v>174.9</v>
      </c>
    </row>
    <row r="59" spans="1:10" s="168" customFormat="1" ht="60.75" customHeight="1">
      <c r="A59" s="338" t="s">
        <v>144</v>
      </c>
      <c r="B59" s="340" t="s">
        <v>197</v>
      </c>
      <c r="C59" s="340" t="s">
        <v>35</v>
      </c>
      <c r="D59" s="340" t="s">
        <v>242</v>
      </c>
      <c r="E59" s="359" t="s">
        <v>145</v>
      </c>
      <c r="F59" s="341">
        <v>809</v>
      </c>
      <c r="G59" s="340" t="s">
        <v>184</v>
      </c>
      <c r="H59" s="359" t="s">
        <v>184</v>
      </c>
      <c r="I59" s="368"/>
      <c r="J59" s="335">
        <f>J60</f>
        <v>174.9</v>
      </c>
    </row>
    <row r="60" spans="1:10" s="168" customFormat="1" ht="37.5" customHeight="1">
      <c r="A60" s="338" t="s">
        <v>127</v>
      </c>
      <c r="B60" s="340" t="s">
        <v>197</v>
      </c>
      <c r="C60" s="340" t="s">
        <v>35</v>
      </c>
      <c r="D60" s="340" t="s">
        <v>242</v>
      </c>
      <c r="E60" s="359" t="s">
        <v>145</v>
      </c>
      <c r="F60" s="341">
        <v>809</v>
      </c>
      <c r="G60" s="340" t="s">
        <v>184</v>
      </c>
      <c r="H60" s="359" t="s">
        <v>184</v>
      </c>
      <c r="I60" s="368">
        <v>240</v>
      </c>
      <c r="J60" s="335">
        <f>'приложение 6'!J176</f>
        <v>174.9</v>
      </c>
    </row>
    <row r="61" spans="1:10" s="168" customFormat="1" ht="62.25" customHeight="1">
      <c r="A61" s="228" t="s">
        <v>243</v>
      </c>
      <c r="B61" s="401" t="s">
        <v>197</v>
      </c>
      <c r="C61" s="401" t="s">
        <v>35</v>
      </c>
      <c r="D61" s="401" t="s">
        <v>195</v>
      </c>
      <c r="E61" s="363" t="s">
        <v>88</v>
      </c>
      <c r="F61" s="392">
        <v>809</v>
      </c>
      <c r="G61" s="401" t="s">
        <v>184</v>
      </c>
      <c r="H61" s="363" t="s">
        <v>169</v>
      </c>
      <c r="I61" s="368"/>
      <c r="J61" s="357">
        <f>J62</f>
        <v>110</v>
      </c>
    </row>
    <row r="62" spans="1:10" s="168" customFormat="1" ht="22.5" customHeight="1">
      <c r="A62" s="232" t="s">
        <v>230</v>
      </c>
      <c r="B62" s="340" t="s">
        <v>197</v>
      </c>
      <c r="C62" s="340" t="s">
        <v>35</v>
      </c>
      <c r="D62" s="340" t="s">
        <v>195</v>
      </c>
      <c r="E62" s="359" t="s">
        <v>231</v>
      </c>
      <c r="F62" s="341">
        <v>809</v>
      </c>
      <c r="G62" s="340" t="s">
        <v>184</v>
      </c>
      <c r="H62" s="359" t="s">
        <v>169</v>
      </c>
      <c r="I62" s="368"/>
      <c r="J62" s="335">
        <f>J63</f>
        <v>110</v>
      </c>
    </row>
    <row r="63" spans="1:10" s="168" customFormat="1" ht="37.5" customHeight="1">
      <c r="A63" s="232" t="s">
        <v>127</v>
      </c>
      <c r="B63" s="340" t="s">
        <v>197</v>
      </c>
      <c r="C63" s="340" t="s">
        <v>35</v>
      </c>
      <c r="D63" s="340" t="s">
        <v>195</v>
      </c>
      <c r="E63" s="359" t="s">
        <v>231</v>
      </c>
      <c r="F63" s="341">
        <v>809</v>
      </c>
      <c r="G63" s="340" t="s">
        <v>184</v>
      </c>
      <c r="H63" s="359" t="s">
        <v>169</v>
      </c>
      <c r="I63" s="368">
        <v>240</v>
      </c>
      <c r="J63" s="335">
        <f>'приложение 6'!J138</f>
        <v>110</v>
      </c>
    </row>
    <row r="64" spans="1:10" s="167" customFormat="1" ht="18">
      <c r="A64" s="385" t="s">
        <v>18</v>
      </c>
      <c r="B64" s="414"/>
      <c r="C64" s="414"/>
      <c r="D64" s="414"/>
      <c r="E64" s="401"/>
      <c r="F64" s="392"/>
      <c r="G64" s="392"/>
      <c r="H64" s="341"/>
      <c r="I64" s="341"/>
      <c r="J64" s="357">
        <f>J19+J24+J37+J40+J43+J46+J53+J58+J63</f>
        <v>4492.799999999999</v>
      </c>
    </row>
    <row r="65" spans="1:10" ht="14.25" customHeight="1">
      <c r="A65" s="28"/>
      <c r="B65" s="102"/>
      <c r="C65" s="102"/>
      <c r="D65" s="102"/>
      <c r="E65" s="103"/>
      <c r="F65" s="103"/>
      <c r="G65" s="103"/>
      <c r="H65" s="29"/>
      <c r="I65" s="29"/>
      <c r="J65" s="30" t="s">
        <v>275</v>
      </c>
    </row>
    <row r="66" spans="2:10" ht="18">
      <c r="B66" s="104"/>
      <c r="C66" s="104"/>
      <c r="D66" s="104"/>
      <c r="J66" s="86"/>
    </row>
  </sheetData>
  <sheetProtection/>
  <mergeCells count="14">
    <mergeCell ref="B17:E17"/>
    <mergeCell ref="A15:A16"/>
    <mergeCell ref="B15:E16"/>
    <mergeCell ref="F15:F16"/>
    <mergeCell ref="E8:J8"/>
    <mergeCell ref="E7:J7"/>
    <mergeCell ref="E6:J6"/>
    <mergeCell ref="E5:J5"/>
    <mergeCell ref="I15:I16"/>
    <mergeCell ref="A12:J12"/>
    <mergeCell ref="A13:J13"/>
    <mergeCell ref="A11:J11"/>
    <mergeCell ref="G15:G16"/>
    <mergeCell ref="H15:H16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5"/>
  <sheetViews>
    <sheetView view="pageBreakPreview" zoomScaleNormal="75" zoomScaleSheetLayoutView="100" zoomScalePageLayoutView="0" workbookViewId="0" topLeftCell="A1">
      <selection activeCell="A50" sqref="A50:IV52"/>
    </sheetView>
  </sheetViews>
  <sheetFormatPr defaultColWidth="9.140625" defaultRowHeight="12.75"/>
  <cols>
    <col min="1" max="1" width="57.8515625" style="81" customWidth="1"/>
    <col min="2" max="2" width="4.28125" style="81" customWidth="1"/>
    <col min="3" max="3" width="3.421875" style="81" customWidth="1"/>
    <col min="4" max="4" width="3.57421875" style="81" customWidth="1"/>
    <col min="5" max="5" width="9.140625" style="101" customWidth="1"/>
    <col min="6" max="6" width="6.28125" style="101" customWidth="1"/>
    <col min="7" max="7" width="6.00390625" style="101" customWidth="1"/>
    <col min="8" max="8" width="6.28125" style="101" customWidth="1"/>
    <col min="9" max="9" width="6.7109375" style="101" customWidth="1"/>
    <col min="10" max="10" width="13.57421875" style="87" customWidth="1"/>
    <col min="11" max="11" width="12.57421875" style="81" customWidth="1"/>
    <col min="12" max="12" width="9.140625" style="2" customWidth="1"/>
    <col min="13" max="13" width="5.8515625" style="2" customWidth="1"/>
    <col min="14" max="16384" width="9.140625" style="2" customWidth="1"/>
  </cols>
  <sheetData>
    <row r="1" spans="1:14" s="3" customFormat="1" ht="15">
      <c r="A1" s="24"/>
      <c r="B1" s="24"/>
      <c r="C1" s="24"/>
      <c r="D1" s="24"/>
      <c r="E1" s="100"/>
      <c r="F1" s="100"/>
      <c r="G1" s="520" t="s">
        <v>253</v>
      </c>
      <c r="H1" s="520"/>
      <c r="I1" s="520"/>
      <c r="J1" s="520"/>
      <c r="K1" s="520"/>
      <c r="L1" s="55"/>
      <c r="M1" s="55"/>
      <c r="N1" s="55"/>
    </row>
    <row r="2" spans="1:14" s="3" customFormat="1" ht="15">
      <c r="A2" s="24"/>
      <c r="B2" s="24"/>
      <c r="C2" s="24"/>
      <c r="D2" s="24"/>
      <c r="E2" s="100"/>
      <c r="F2" s="100"/>
      <c r="G2" s="520" t="s">
        <v>34</v>
      </c>
      <c r="H2" s="520"/>
      <c r="I2" s="520"/>
      <c r="J2" s="520"/>
      <c r="K2" s="520"/>
      <c r="L2" s="55"/>
      <c r="M2" s="55"/>
      <c r="N2" s="55"/>
    </row>
    <row r="3" spans="1:14" s="3" customFormat="1" ht="15">
      <c r="A3" s="24"/>
      <c r="B3" s="24"/>
      <c r="C3" s="24"/>
      <c r="D3" s="24"/>
      <c r="E3" s="100"/>
      <c r="F3" s="100"/>
      <c r="G3" s="520" t="s">
        <v>161</v>
      </c>
      <c r="H3" s="520"/>
      <c r="I3" s="520"/>
      <c r="J3" s="520"/>
      <c r="K3" s="520"/>
      <c r="L3" s="55"/>
      <c r="M3" s="55"/>
      <c r="N3" s="55"/>
    </row>
    <row r="4" spans="7:14" ht="18">
      <c r="G4" s="520" t="s">
        <v>247</v>
      </c>
      <c r="H4" s="520"/>
      <c r="I4" s="520"/>
      <c r="J4" s="520"/>
      <c r="K4" s="520"/>
      <c r="L4" s="82"/>
      <c r="M4" s="82"/>
      <c r="N4" s="82"/>
    </row>
    <row r="5" spans="1:14" s="3" customFormat="1" ht="15">
      <c r="A5" s="100"/>
      <c r="B5" s="100"/>
      <c r="C5" s="100"/>
      <c r="D5" s="100"/>
      <c r="E5" s="100"/>
      <c r="F5" s="100"/>
      <c r="G5" s="100"/>
      <c r="H5" s="100"/>
      <c r="I5" s="100"/>
      <c r="J5" s="19"/>
      <c r="K5" s="100"/>
      <c r="L5" s="83"/>
      <c r="M5" s="83"/>
      <c r="N5" s="83"/>
    </row>
    <row r="6" spans="1:14" s="3" customFormat="1" ht="15">
      <c r="A6" s="100"/>
      <c r="B6" s="100"/>
      <c r="C6" s="100"/>
      <c r="D6" s="100"/>
      <c r="E6" s="100"/>
      <c r="F6" s="100"/>
      <c r="G6" s="100"/>
      <c r="H6" s="100"/>
      <c r="I6" s="100"/>
      <c r="J6" s="89"/>
      <c r="K6" s="100"/>
      <c r="L6" s="83"/>
      <c r="M6" s="83"/>
      <c r="N6" s="83"/>
    </row>
    <row r="7" spans="1:14" s="3" customFormat="1" ht="18.75">
      <c r="A7" s="559" t="s">
        <v>167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36"/>
      <c r="M7" s="83"/>
      <c r="N7" s="83"/>
    </row>
    <row r="8" spans="1:12" s="3" customFormat="1" ht="41.25" customHeight="1">
      <c r="A8" s="556" t="s">
        <v>254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84"/>
    </row>
    <row r="9" spans="1:12" ht="3.75" customHeight="1">
      <c r="A9" s="557"/>
      <c r="B9" s="557"/>
      <c r="C9" s="557"/>
      <c r="D9" s="557"/>
      <c r="E9" s="557"/>
      <c r="F9" s="557"/>
      <c r="G9" s="557"/>
      <c r="H9" s="557"/>
      <c r="I9" s="558"/>
      <c r="J9" s="558"/>
      <c r="K9" s="558"/>
      <c r="L9" s="36"/>
    </row>
    <row r="10" spans="1:11" ht="12" customHeight="1">
      <c r="A10" s="85"/>
      <c r="B10" s="85"/>
      <c r="C10" s="85"/>
      <c r="D10" s="85"/>
      <c r="E10" s="85"/>
      <c r="F10" s="85"/>
      <c r="G10" s="85"/>
      <c r="H10" s="85"/>
      <c r="I10" s="85"/>
      <c r="J10" s="573"/>
      <c r="K10" s="574"/>
    </row>
    <row r="11" spans="1:11" ht="28.5" customHeight="1">
      <c r="A11" s="564" t="s">
        <v>11</v>
      </c>
      <c r="B11" s="565" t="s">
        <v>22</v>
      </c>
      <c r="C11" s="566"/>
      <c r="D11" s="566"/>
      <c r="E11" s="567"/>
      <c r="F11" s="555" t="s">
        <v>30</v>
      </c>
      <c r="G11" s="560" t="s">
        <v>20</v>
      </c>
      <c r="H11" s="560" t="s">
        <v>21</v>
      </c>
      <c r="I11" s="555" t="s">
        <v>23</v>
      </c>
      <c r="J11" s="571" t="s">
        <v>71</v>
      </c>
      <c r="K11" s="572"/>
    </row>
    <row r="12" spans="1:11" ht="31.5" customHeight="1">
      <c r="A12" s="564"/>
      <c r="B12" s="568"/>
      <c r="C12" s="569"/>
      <c r="D12" s="569"/>
      <c r="E12" s="570"/>
      <c r="F12" s="555"/>
      <c r="G12" s="560"/>
      <c r="H12" s="560"/>
      <c r="I12" s="555"/>
      <c r="J12" s="125" t="s">
        <v>217</v>
      </c>
      <c r="K12" s="99" t="s">
        <v>249</v>
      </c>
    </row>
    <row r="13" spans="1:11" ht="18">
      <c r="A13" s="25">
        <v>1</v>
      </c>
      <c r="B13" s="561">
        <v>2</v>
      </c>
      <c r="C13" s="562"/>
      <c r="D13" s="562"/>
      <c r="E13" s="563"/>
      <c r="F13" s="26">
        <v>3</v>
      </c>
      <c r="G13" s="26">
        <v>4</v>
      </c>
      <c r="H13" s="26">
        <v>5</v>
      </c>
      <c r="I13" s="26">
        <v>6</v>
      </c>
      <c r="J13" s="25">
        <v>7</v>
      </c>
      <c r="K13" s="25">
        <v>8</v>
      </c>
    </row>
    <row r="14" spans="1:11" s="396" customFormat="1" ht="47.25" customHeight="1">
      <c r="A14" s="399" t="s">
        <v>261</v>
      </c>
      <c r="B14" s="400" t="s">
        <v>262</v>
      </c>
      <c r="C14" s="400" t="s">
        <v>35</v>
      </c>
      <c r="D14" s="400" t="s">
        <v>89</v>
      </c>
      <c r="E14" s="401" t="s">
        <v>88</v>
      </c>
      <c r="F14" s="392"/>
      <c r="G14" s="392"/>
      <c r="H14" s="368"/>
      <c r="I14" s="368"/>
      <c r="J14" s="357"/>
      <c r="K14" s="339"/>
    </row>
    <row r="15" spans="1:11" s="415" customFormat="1" ht="35.25" customHeight="1">
      <c r="A15" s="402" t="s">
        <v>180</v>
      </c>
      <c r="B15" s="403" t="s">
        <v>262</v>
      </c>
      <c r="C15" s="403" t="s">
        <v>35</v>
      </c>
      <c r="D15" s="403" t="s">
        <v>156</v>
      </c>
      <c r="E15" s="401" t="s">
        <v>88</v>
      </c>
      <c r="F15" s="392">
        <v>809</v>
      </c>
      <c r="G15" s="401" t="s">
        <v>173</v>
      </c>
      <c r="H15" s="404">
        <v>10</v>
      </c>
      <c r="I15" s="362"/>
      <c r="J15" s="357">
        <f>J17</f>
        <v>171.6</v>
      </c>
      <c r="K15" s="357">
        <f>K17</f>
        <v>158.6</v>
      </c>
    </row>
    <row r="16" spans="1:11" s="416" customFormat="1" ht="18" customHeight="1">
      <c r="A16" s="365" t="s">
        <v>181</v>
      </c>
      <c r="B16" s="333" t="s">
        <v>262</v>
      </c>
      <c r="C16" s="333" t="s">
        <v>35</v>
      </c>
      <c r="D16" s="333" t="s">
        <v>156</v>
      </c>
      <c r="E16" s="333" t="s">
        <v>140</v>
      </c>
      <c r="F16" s="334">
        <v>809</v>
      </c>
      <c r="G16" s="333" t="s">
        <v>173</v>
      </c>
      <c r="H16" s="405">
        <v>10</v>
      </c>
      <c r="I16" s="366"/>
      <c r="J16" s="406">
        <f>J17</f>
        <v>171.6</v>
      </c>
      <c r="K16" s="406">
        <f>K17</f>
        <v>158.6</v>
      </c>
    </row>
    <row r="17" spans="1:11" s="396" customFormat="1" ht="35.25" customHeight="1">
      <c r="A17" s="338" t="s">
        <v>127</v>
      </c>
      <c r="B17" s="340" t="s">
        <v>262</v>
      </c>
      <c r="C17" s="340" t="s">
        <v>35</v>
      </c>
      <c r="D17" s="340" t="s">
        <v>156</v>
      </c>
      <c r="E17" s="340" t="s">
        <v>140</v>
      </c>
      <c r="F17" s="341">
        <v>809</v>
      </c>
      <c r="G17" s="340" t="s">
        <v>173</v>
      </c>
      <c r="H17" s="407">
        <v>10</v>
      </c>
      <c r="I17" s="368">
        <v>240</v>
      </c>
      <c r="J17" s="335">
        <f>'приложение 6'!K110</f>
        <v>171.6</v>
      </c>
      <c r="K17" s="335">
        <f>'приложение 6'!L110</f>
        <v>158.6</v>
      </c>
    </row>
    <row r="18" spans="1:11" s="417" customFormat="1" ht="48.75" customHeight="1">
      <c r="A18" s="409" t="s">
        <v>186</v>
      </c>
      <c r="B18" s="401" t="s">
        <v>262</v>
      </c>
      <c r="C18" s="401" t="s">
        <v>35</v>
      </c>
      <c r="D18" s="401" t="s">
        <v>169</v>
      </c>
      <c r="E18" s="401" t="s">
        <v>88</v>
      </c>
      <c r="F18" s="392">
        <v>809</v>
      </c>
      <c r="G18" s="401" t="s">
        <v>184</v>
      </c>
      <c r="H18" s="362">
        <v>3</v>
      </c>
      <c r="I18" s="362"/>
      <c r="J18" s="357" t="e">
        <f>J20+J24+J26+J28</f>
        <v>#REF!</v>
      </c>
      <c r="K18" s="357" t="e">
        <f>K20+K24+K26+K28</f>
        <v>#REF!</v>
      </c>
    </row>
    <row r="19" spans="1:11" s="418" customFormat="1" ht="18" customHeight="1">
      <c r="A19" s="331" t="s">
        <v>235</v>
      </c>
      <c r="B19" s="333" t="s">
        <v>262</v>
      </c>
      <c r="C19" s="333" t="s">
        <v>35</v>
      </c>
      <c r="D19" s="333" t="s">
        <v>169</v>
      </c>
      <c r="E19" s="333" t="s">
        <v>187</v>
      </c>
      <c r="F19" s="334">
        <v>809</v>
      </c>
      <c r="G19" s="333" t="s">
        <v>184</v>
      </c>
      <c r="H19" s="366">
        <v>3</v>
      </c>
      <c r="I19" s="410"/>
      <c r="J19" s="406" t="e">
        <f>J20</f>
        <v>#REF!</v>
      </c>
      <c r="K19" s="406">
        <f>K20</f>
        <v>1102.5</v>
      </c>
    </row>
    <row r="20" spans="1:14" s="417" customFormat="1" ht="37.5" customHeight="1">
      <c r="A20" s="338" t="s">
        <v>127</v>
      </c>
      <c r="B20" s="340" t="s">
        <v>262</v>
      </c>
      <c r="C20" s="340" t="s">
        <v>35</v>
      </c>
      <c r="D20" s="340" t="s">
        <v>169</v>
      </c>
      <c r="E20" s="340" t="s">
        <v>187</v>
      </c>
      <c r="F20" s="341">
        <v>809</v>
      </c>
      <c r="G20" s="340" t="s">
        <v>184</v>
      </c>
      <c r="H20" s="368">
        <v>3</v>
      </c>
      <c r="I20" s="368">
        <v>240</v>
      </c>
      <c r="J20" s="335" t="e">
        <f>'приложение 6'!#REF!</f>
        <v>#REF!</v>
      </c>
      <c r="K20" s="335">
        <f>'приложение 6'!L166</f>
        <v>1102.5</v>
      </c>
      <c r="M20" s="419"/>
      <c r="N20" s="419"/>
    </row>
    <row r="21" spans="1:14" s="418" customFormat="1" ht="37.5" customHeight="1" hidden="1">
      <c r="A21" s="331" t="s">
        <v>236</v>
      </c>
      <c r="B21" s="333" t="s">
        <v>197</v>
      </c>
      <c r="C21" s="333" t="s">
        <v>35</v>
      </c>
      <c r="D21" s="333" t="s">
        <v>169</v>
      </c>
      <c r="E21" s="333" t="s">
        <v>237</v>
      </c>
      <c r="F21" s="334">
        <v>809</v>
      </c>
      <c r="G21" s="333" t="s">
        <v>184</v>
      </c>
      <c r="H21" s="366">
        <v>3</v>
      </c>
      <c r="I21" s="410"/>
      <c r="J21" s="406" t="e">
        <f>J22</f>
        <v>#REF!</v>
      </c>
      <c r="K21" s="406" t="e">
        <f>K22</f>
        <v>#REF!</v>
      </c>
      <c r="M21" s="420"/>
      <c r="N21" s="420"/>
    </row>
    <row r="22" spans="1:14" s="417" customFormat="1" ht="37.5" customHeight="1" hidden="1">
      <c r="A22" s="338" t="s">
        <v>127</v>
      </c>
      <c r="B22" s="340" t="s">
        <v>197</v>
      </c>
      <c r="C22" s="340" t="s">
        <v>35</v>
      </c>
      <c r="D22" s="340" t="s">
        <v>169</v>
      </c>
      <c r="E22" s="340" t="s">
        <v>237</v>
      </c>
      <c r="F22" s="341">
        <v>809</v>
      </c>
      <c r="G22" s="340" t="s">
        <v>184</v>
      </c>
      <c r="H22" s="368">
        <v>3</v>
      </c>
      <c r="I22" s="368">
        <v>240</v>
      </c>
      <c r="J22" s="335" t="e">
        <f>'приложение 6'!#REF!</f>
        <v>#REF!</v>
      </c>
      <c r="K22" s="335" t="e">
        <f>'приложение 6'!#REF!</f>
        <v>#REF!</v>
      </c>
      <c r="M22" s="419"/>
      <c r="N22" s="419"/>
    </row>
    <row r="23" spans="1:11" s="445" customFormat="1" ht="21" customHeight="1" hidden="1">
      <c r="A23" s="432" t="s">
        <v>146</v>
      </c>
      <c r="B23" s="433" t="s">
        <v>262</v>
      </c>
      <c r="C23" s="433" t="s">
        <v>35</v>
      </c>
      <c r="D23" s="433" t="s">
        <v>169</v>
      </c>
      <c r="E23" s="433" t="s">
        <v>147</v>
      </c>
      <c r="F23" s="434">
        <v>809</v>
      </c>
      <c r="G23" s="433" t="s">
        <v>184</v>
      </c>
      <c r="H23" s="444">
        <v>3</v>
      </c>
      <c r="I23" s="444"/>
      <c r="J23" s="435">
        <f>J24</f>
        <v>0</v>
      </c>
      <c r="K23" s="435" t="e">
        <f>K24</f>
        <v>#REF!</v>
      </c>
    </row>
    <row r="24" spans="1:11" s="446" customFormat="1" ht="33" customHeight="1" hidden="1">
      <c r="A24" s="371" t="s">
        <v>127</v>
      </c>
      <c r="B24" s="436" t="s">
        <v>262</v>
      </c>
      <c r="C24" s="436" t="s">
        <v>35</v>
      </c>
      <c r="D24" s="436" t="s">
        <v>169</v>
      </c>
      <c r="E24" s="436" t="s">
        <v>147</v>
      </c>
      <c r="F24" s="437">
        <v>809</v>
      </c>
      <c r="G24" s="436" t="s">
        <v>184</v>
      </c>
      <c r="H24" s="372">
        <v>3</v>
      </c>
      <c r="I24" s="372">
        <v>240</v>
      </c>
      <c r="J24" s="348">
        <f>'приложение 6'!K169</f>
        <v>0</v>
      </c>
      <c r="K24" s="348" t="e">
        <f>'приложение 6'!#REF!</f>
        <v>#REF!</v>
      </c>
    </row>
    <row r="25" spans="1:11" s="416" customFormat="1" ht="31.5" customHeight="1">
      <c r="A25" s="411" t="s">
        <v>148</v>
      </c>
      <c r="B25" s="333" t="s">
        <v>262</v>
      </c>
      <c r="C25" s="333" t="s">
        <v>35</v>
      </c>
      <c r="D25" s="333" t="s">
        <v>169</v>
      </c>
      <c r="E25" s="333" t="s">
        <v>149</v>
      </c>
      <c r="F25" s="334">
        <v>809</v>
      </c>
      <c r="G25" s="333" t="s">
        <v>184</v>
      </c>
      <c r="H25" s="366">
        <v>3</v>
      </c>
      <c r="I25" s="366"/>
      <c r="J25" s="406" t="e">
        <f>J26</f>
        <v>#REF!</v>
      </c>
      <c r="K25" s="406">
        <f>K26</f>
        <v>44</v>
      </c>
    </row>
    <row r="26" spans="1:11" s="396" customFormat="1" ht="38.25" customHeight="1">
      <c r="A26" s="338" t="s">
        <v>127</v>
      </c>
      <c r="B26" s="340" t="s">
        <v>262</v>
      </c>
      <c r="C26" s="340" t="s">
        <v>35</v>
      </c>
      <c r="D26" s="340" t="s">
        <v>169</v>
      </c>
      <c r="E26" s="340" t="s">
        <v>149</v>
      </c>
      <c r="F26" s="341">
        <v>809</v>
      </c>
      <c r="G26" s="340" t="s">
        <v>184</v>
      </c>
      <c r="H26" s="368">
        <v>3</v>
      </c>
      <c r="I26" s="368">
        <v>240</v>
      </c>
      <c r="J26" s="335" t="e">
        <f>'приложение 6'!#REF!</f>
        <v>#REF!</v>
      </c>
      <c r="K26" s="335">
        <f>'приложение 6'!L172</f>
        <v>44</v>
      </c>
    </row>
    <row r="27" spans="1:11" s="416" customFormat="1" ht="19.5" customHeight="1">
      <c r="A27" s="411" t="s">
        <v>188</v>
      </c>
      <c r="B27" s="333" t="s">
        <v>262</v>
      </c>
      <c r="C27" s="333" t="s">
        <v>35</v>
      </c>
      <c r="D27" s="333" t="s">
        <v>169</v>
      </c>
      <c r="E27" s="333" t="s">
        <v>150</v>
      </c>
      <c r="F27" s="334">
        <v>809</v>
      </c>
      <c r="G27" s="333" t="s">
        <v>184</v>
      </c>
      <c r="H27" s="366">
        <v>3</v>
      </c>
      <c r="I27" s="366"/>
      <c r="J27" s="406">
        <f>J28</f>
        <v>277.2</v>
      </c>
      <c r="K27" s="406">
        <f>K28</f>
        <v>233.2</v>
      </c>
    </row>
    <row r="28" spans="1:11" s="396" customFormat="1" ht="35.25" customHeight="1">
      <c r="A28" s="338" t="s">
        <v>127</v>
      </c>
      <c r="B28" s="340" t="s">
        <v>262</v>
      </c>
      <c r="C28" s="340" t="s">
        <v>35</v>
      </c>
      <c r="D28" s="340" t="s">
        <v>169</v>
      </c>
      <c r="E28" s="340" t="s">
        <v>150</v>
      </c>
      <c r="F28" s="341">
        <v>809</v>
      </c>
      <c r="G28" s="340" t="s">
        <v>184</v>
      </c>
      <c r="H28" s="368">
        <v>3</v>
      </c>
      <c r="I28" s="368">
        <v>240</v>
      </c>
      <c r="J28" s="335">
        <f>'приложение 6'!K175</f>
        <v>277.2</v>
      </c>
      <c r="K28" s="335">
        <f>'приложение 6'!L175</f>
        <v>233.2</v>
      </c>
    </row>
    <row r="29" spans="1:11" s="396" customFormat="1" ht="41.25" customHeight="1" hidden="1">
      <c r="A29" s="408" t="s">
        <v>182</v>
      </c>
      <c r="B29" s="333" t="s">
        <v>156</v>
      </c>
      <c r="C29" s="333" t="s">
        <v>35</v>
      </c>
      <c r="D29" s="333" t="s">
        <v>169</v>
      </c>
      <c r="E29" s="367" t="s">
        <v>95</v>
      </c>
      <c r="F29" s="334">
        <v>805</v>
      </c>
      <c r="G29" s="333" t="s">
        <v>184</v>
      </c>
      <c r="H29" s="366">
        <v>3</v>
      </c>
      <c r="I29" s="366"/>
      <c r="J29" s="335">
        <f>J30</f>
        <v>0</v>
      </c>
      <c r="K29" s="335">
        <f>K30</f>
        <v>0</v>
      </c>
    </row>
    <row r="30" spans="1:11" s="396" customFormat="1" ht="41.25" customHeight="1" hidden="1">
      <c r="A30" s="338" t="s">
        <v>127</v>
      </c>
      <c r="B30" s="340" t="s">
        <v>156</v>
      </c>
      <c r="C30" s="340" t="s">
        <v>35</v>
      </c>
      <c r="D30" s="340" t="s">
        <v>169</v>
      </c>
      <c r="E30" s="359" t="s">
        <v>95</v>
      </c>
      <c r="F30" s="341">
        <v>805</v>
      </c>
      <c r="G30" s="340" t="s">
        <v>184</v>
      </c>
      <c r="H30" s="368">
        <v>3</v>
      </c>
      <c r="I30" s="368">
        <v>240</v>
      </c>
      <c r="J30" s="335">
        <v>0</v>
      </c>
      <c r="K30" s="335">
        <v>0</v>
      </c>
    </row>
    <row r="31" spans="1:11" s="452" customFormat="1" ht="66.75" customHeight="1" hidden="1">
      <c r="A31" s="447" t="s">
        <v>172</v>
      </c>
      <c r="B31" s="448" t="s">
        <v>262</v>
      </c>
      <c r="C31" s="448" t="s">
        <v>35</v>
      </c>
      <c r="D31" s="448" t="s">
        <v>173</v>
      </c>
      <c r="E31" s="448" t="s">
        <v>88</v>
      </c>
      <c r="F31" s="449">
        <v>809</v>
      </c>
      <c r="G31" s="448" t="s">
        <v>156</v>
      </c>
      <c r="H31" s="450" t="s">
        <v>157</v>
      </c>
      <c r="I31" s="372"/>
      <c r="J31" s="451">
        <f>J32</f>
        <v>0</v>
      </c>
      <c r="K31" s="451">
        <f>K32</f>
        <v>0</v>
      </c>
    </row>
    <row r="32" spans="1:11" s="445" customFormat="1" ht="94.5" customHeight="1" hidden="1">
      <c r="A32" s="453" t="s">
        <v>159</v>
      </c>
      <c r="B32" s="433" t="s">
        <v>262</v>
      </c>
      <c r="C32" s="433" t="s">
        <v>35</v>
      </c>
      <c r="D32" s="433" t="s">
        <v>173</v>
      </c>
      <c r="E32" s="433" t="s">
        <v>158</v>
      </c>
      <c r="F32" s="434">
        <v>809</v>
      </c>
      <c r="G32" s="433" t="s">
        <v>156</v>
      </c>
      <c r="H32" s="454" t="s">
        <v>157</v>
      </c>
      <c r="I32" s="444"/>
      <c r="J32" s="435">
        <f>J33</f>
        <v>0</v>
      </c>
      <c r="K32" s="435">
        <f>K33</f>
        <v>0</v>
      </c>
    </row>
    <row r="33" spans="1:11" s="446" customFormat="1" ht="20.25" customHeight="1" hidden="1">
      <c r="A33" s="455" t="s">
        <v>26</v>
      </c>
      <c r="B33" s="436" t="s">
        <v>262</v>
      </c>
      <c r="C33" s="436" t="s">
        <v>35</v>
      </c>
      <c r="D33" s="436" t="s">
        <v>173</v>
      </c>
      <c r="E33" s="436" t="s">
        <v>158</v>
      </c>
      <c r="F33" s="437">
        <v>809</v>
      </c>
      <c r="G33" s="436" t="s">
        <v>156</v>
      </c>
      <c r="H33" s="373" t="s">
        <v>157</v>
      </c>
      <c r="I33" s="372">
        <v>540</v>
      </c>
      <c r="J33" s="348">
        <f>'приложение 6'!J52</f>
        <v>0</v>
      </c>
      <c r="K33" s="348">
        <f>'приложение 6'!K52</f>
        <v>0</v>
      </c>
    </row>
    <row r="34" spans="1:11" s="452" customFormat="1" ht="39" customHeight="1" hidden="1">
      <c r="A34" s="457" t="s">
        <v>183</v>
      </c>
      <c r="B34" s="448" t="s">
        <v>262</v>
      </c>
      <c r="C34" s="448" t="s">
        <v>35</v>
      </c>
      <c r="D34" s="448" t="s">
        <v>157</v>
      </c>
      <c r="E34" s="458" t="s">
        <v>88</v>
      </c>
      <c r="F34" s="459">
        <v>809</v>
      </c>
      <c r="G34" s="458" t="s">
        <v>157</v>
      </c>
      <c r="H34" s="450" t="s">
        <v>195</v>
      </c>
      <c r="I34" s="460"/>
      <c r="J34" s="451">
        <f>J35</f>
        <v>0</v>
      </c>
      <c r="K34" s="451">
        <f>K35</f>
        <v>0</v>
      </c>
    </row>
    <row r="35" spans="1:11" s="445" customFormat="1" ht="48.75" customHeight="1" hidden="1">
      <c r="A35" s="432" t="s">
        <v>154</v>
      </c>
      <c r="B35" s="433" t="s">
        <v>262</v>
      </c>
      <c r="C35" s="433" t="s">
        <v>35</v>
      </c>
      <c r="D35" s="433" t="s">
        <v>157</v>
      </c>
      <c r="E35" s="461" t="s">
        <v>155</v>
      </c>
      <c r="F35" s="462">
        <v>809</v>
      </c>
      <c r="G35" s="461" t="s">
        <v>157</v>
      </c>
      <c r="H35" s="454" t="s">
        <v>195</v>
      </c>
      <c r="I35" s="444"/>
      <c r="J35" s="435">
        <f>J36</f>
        <v>0</v>
      </c>
      <c r="K35" s="435">
        <f>K36</f>
        <v>0</v>
      </c>
    </row>
    <row r="36" spans="1:11" s="446" customFormat="1" ht="36" customHeight="1" hidden="1">
      <c r="A36" s="371" t="s">
        <v>127</v>
      </c>
      <c r="B36" s="436" t="s">
        <v>262</v>
      </c>
      <c r="C36" s="436" t="s">
        <v>35</v>
      </c>
      <c r="D36" s="436" t="s">
        <v>157</v>
      </c>
      <c r="E36" s="463" t="s">
        <v>155</v>
      </c>
      <c r="F36" s="464">
        <v>809</v>
      </c>
      <c r="G36" s="463" t="s">
        <v>157</v>
      </c>
      <c r="H36" s="373" t="s">
        <v>195</v>
      </c>
      <c r="I36" s="372">
        <v>240</v>
      </c>
      <c r="J36" s="348">
        <v>0</v>
      </c>
      <c r="K36" s="348">
        <f>'приложение 6'!K117</f>
        <v>0</v>
      </c>
    </row>
    <row r="37" spans="1:11" s="452" customFormat="1" ht="53.25" customHeight="1" hidden="1">
      <c r="A37" s="447" t="s">
        <v>190</v>
      </c>
      <c r="B37" s="448" t="s">
        <v>262</v>
      </c>
      <c r="C37" s="448" t="s">
        <v>35</v>
      </c>
      <c r="D37" s="448" t="s">
        <v>184</v>
      </c>
      <c r="E37" s="448" t="s">
        <v>88</v>
      </c>
      <c r="F37" s="459">
        <v>809</v>
      </c>
      <c r="G37" s="458" t="s">
        <v>189</v>
      </c>
      <c r="H37" s="450" t="s">
        <v>189</v>
      </c>
      <c r="I37" s="372"/>
      <c r="J37" s="451">
        <f>J38</f>
        <v>0</v>
      </c>
      <c r="K37" s="451">
        <f>K38</f>
        <v>0</v>
      </c>
    </row>
    <row r="38" spans="1:11" s="445" customFormat="1" ht="61.5" customHeight="1" hidden="1">
      <c r="A38" s="456" t="s">
        <v>151</v>
      </c>
      <c r="B38" s="433" t="s">
        <v>262</v>
      </c>
      <c r="C38" s="433" t="s">
        <v>35</v>
      </c>
      <c r="D38" s="433" t="s">
        <v>184</v>
      </c>
      <c r="E38" s="433" t="s">
        <v>152</v>
      </c>
      <c r="F38" s="462">
        <v>809</v>
      </c>
      <c r="G38" s="461" t="s">
        <v>189</v>
      </c>
      <c r="H38" s="454" t="s">
        <v>189</v>
      </c>
      <c r="I38" s="444"/>
      <c r="J38" s="435">
        <f>J39</f>
        <v>0</v>
      </c>
      <c r="K38" s="435">
        <f>K39</f>
        <v>0</v>
      </c>
    </row>
    <row r="39" spans="1:11" s="446" customFormat="1" ht="21" customHeight="1" hidden="1">
      <c r="A39" s="455" t="s">
        <v>26</v>
      </c>
      <c r="B39" s="436" t="s">
        <v>262</v>
      </c>
      <c r="C39" s="436" t="s">
        <v>35</v>
      </c>
      <c r="D39" s="436" t="s">
        <v>184</v>
      </c>
      <c r="E39" s="436" t="s">
        <v>152</v>
      </c>
      <c r="F39" s="464">
        <v>809</v>
      </c>
      <c r="G39" s="463" t="s">
        <v>189</v>
      </c>
      <c r="H39" s="373" t="s">
        <v>189</v>
      </c>
      <c r="I39" s="372">
        <v>540</v>
      </c>
      <c r="J39" s="348">
        <v>0</v>
      </c>
      <c r="K39" s="348">
        <f>'приложение 6'!K187</f>
        <v>0</v>
      </c>
    </row>
    <row r="40" spans="1:11" s="452" customFormat="1" ht="34.5" customHeight="1" hidden="1">
      <c r="A40" s="447" t="s">
        <v>192</v>
      </c>
      <c r="B40" s="448" t="s">
        <v>262</v>
      </c>
      <c r="C40" s="448" t="s">
        <v>35</v>
      </c>
      <c r="D40" s="448" t="s">
        <v>176</v>
      </c>
      <c r="E40" s="448" t="s">
        <v>88</v>
      </c>
      <c r="F40" s="449">
        <v>809</v>
      </c>
      <c r="G40" s="448" t="s">
        <v>177</v>
      </c>
      <c r="H40" s="450" t="s">
        <v>156</v>
      </c>
      <c r="I40" s="460"/>
      <c r="J40" s="451">
        <f>J41</f>
        <v>0</v>
      </c>
      <c r="K40" s="451">
        <f>K41</f>
        <v>0</v>
      </c>
    </row>
    <row r="41" spans="1:11" s="445" customFormat="1" ht="24" customHeight="1" hidden="1">
      <c r="A41" s="456" t="s">
        <v>193</v>
      </c>
      <c r="B41" s="433" t="s">
        <v>262</v>
      </c>
      <c r="C41" s="433" t="s">
        <v>35</v>
      </c>
      <c r="D41" s="433" t="s">
        <v>176</v>
      </c>
      <c r="E41" s="433" t="s">
        <v>194</v>
      </c>
      <c r="F41" s="434">
        <v>809</v>
      </c>
      <c r="G41" s="433" t="s">
        <v>177</v>
      </c>
      <c r="H41" s="454" t="s">
        <v>156</v>
      </c>
      <c r="I41" s="444"/>
      <c r="J41" s="435">
        <f>J42</f>
        <v>0</v>
      </c>
      <c r="K41" s="435">
        <f>K42</f>
        <v>0</v>
      </c>
    </row>
    <row r="42" spans="1:11" s="452" customFormat="1" ht="37.5" customHeight="1" hidden="1">
      <c r="A42" s="371" t="s">
        <v>127</v>
      </c>
      <c r="B42" s="436" t="s">
        <v>262</v>
      </c>
      <c r="C42" s="436" t="s">
        <v>35</v>
      </c>
      <c r="D42" s="436" t="s">
        <v>176</v>
      </c>
      <c r="E42" s="436" t="s">
        <v>194</v>
      </c>
      <c r="F42" s="437">
        <v>809</v>
      </c>
      <c r="G42" s="436" t="s">
        <v>177</v>
      </c>
      <c r="H42" s="373" t="s">
        <v>156</v>
      </c>
      <c r="I42" s="372">
        <v>240</v>
      </c>
      <c r="J42" s="348">
        <f>'приложение 6'!J205</f>
        <v>0</v>
      </c>
      <c r="K42" s="348">
        <f>'приложение 6'!K205</f>
        <v>0</v>
      </c>
    </row>
    <row r="43" spans="1:11" s="415" customFormat="1" ht="25.5" customHeight="1" hidden="1">
      <c r="A43" s="365" t="s">
        <v>209</v>
      </c>
      <c r="B43" s="333" t="s">
        <v>197</v>
      </c>
      <c r="C43" s="333" t="s">
        <v>35</v>
      </c>
      <c r="D43" s="333" t="s">
        <v>176</v>
      </c>
      <c r="E43" s="367" t="s">
        <v>210</v>
      </c>
      <c r="F43" s="334">
        <v>809</v>
      </c>
      <c r="G43" s="333" t="s">
        <v>177</v>
      </c>
      <c r="H43" s="405">
        <v>1</v>
      </c>
      <c r="I43" s="368"/>
      <c r="J43" s="335" t="e">
        <f>J44</f>
        <v>#REF!</v>
      </c>
      <c r="K43" s="335">
        <f>K44</f>
        <v>0</v>
      </c>
    </row>
    <row r="44" spans="1:11" s="415" customFormat="1" ht="37.5" customHeight="1" hidden="1">
      <c r="A44" s="358" t="s">
        <v>127</v>
      </c>
      <c r="B44" s="333" t="s">
        <v>197</v>
      </c>
      <c r="C44" s="333" t="s">
        <v>35</v>
      </c>
      <c r="D44" s="333" t="s">
        <v>176</v>
      </c>
      <c r="E44" s="367" t="s">
        <v>210</v>
      </c>
      <c r="F44" s="334">
        <v>809</v>
      </c>
      <c r="G44" s="333" t="s">
        <v>177</v>
      </c>
      <c r="H44" s="405">
        <v>1</v>
      </c>
      <c r="I44" s="368">
        <v>240</v>
      </c>
      <c r="J44" s="335" t="e">
        <f>'приложение 6'!#REF!</f>
        <v>#REF!</v>
      </c>
      <c r="K44" s="335">
        <v>0</v>
      </c>
    </row>
    <row r="45" spans="1:11" s="415" customFormat="1" ht="18" customHeight="1">
      <c r="A45" s="409" t="s">
        <v>240</v>
      </c>
      <c r="B45" s="401" t="s">
        <v>262</v>
      </c>
      <c r="C45" s="401" t="s">
        <v>35</v>
      </c>
      <c r="D45" s="401" t="s">
        <v>189</v>
      </c>
      <c r="E45" s="363" t="s">
        <v>88</v>
      </c>
      <c r="F45" s="392">
        <v>809</v>
      </c>
      <c r="G45" s="401" t="s">
        <v>184</v>
      </c>
      <c r="H45" s="363" t="s">
        <v>156</v>
      </c>
      <c r="I45" s="362"/>
      <c r="J45" s="357">
        <f>J46+J48</f>
        <v>5</v>
      </c>
      <c r="K45" s="357">
        <f>K46+K48</f>
        <v>5</v>
      </c>
    </row>
    <row r="46" spans="1:11" s="452" customFormat="1" ht="104.25" customHeight="1" hidden="1">
      <c r="A46" s="371" t="s">
        <v>142</v>
      </c>
      <c r="B46" s="436" t="s">
        <v>262</v>
      </c>
      <c r="C46" s="436" t="s">
        <v>35</v>
      </c>
      <c r="D46" s="436" t="s">
        <v>189</v>
      </c>
      <c r="E46" s="373" t="s">
        <v>143</v>
      </c>
      <c r="F46" s="437">
        <v>809</v>
      </c>
      <c r="G46" s="436" t="s">
        <v>184</v>
      </c>
      <c r="H46" s="373" t="s">
        <v>156</v>
      </c>
      <c r="I46" s="372"/>
      <c r="J46" s="348">
        <f>J47</f>
        <v>0</v>
      </c>
      <c r="K46" s="348">
        <f>K47</f>
        <v>0</v>
      </c>
    </row>
    <row r="47" spans="1:11" s="452" customFormat="1" ht="37.5" customHeight="1" hidden="1">
      <c r="A47" s="371" t="s">
        <v>127</v>
      </c>
      <c r="B47" s="436" t="s">
        <v>262</v>
      </c>
      <c r="C47" s="436" t="s">
        <v>35</v>
      </c>
      <c r="D47" s="436" t="s">
        <v>189</v>
      </c>
      <c r="E47" s="373" t="s">
        <v>143</v>
      </c>
      <c r="F47" s="437">
        <v>809</v>
      </c>
      <c r="G47" s="436" t="s">
        <v>184</v>
      </c>
      <c r="H47" s="373" t="s">
        <v>156</v>
      </c>
      <c r="I47" s="372">
        <v>240</v>
      </c>
      <c r="J47" s="348">
        <v>0</v>
      </c>
      <c r="K47" s="348">
        <f>'приложение 6'!K126</f>
        <v>0</v>
      </c>
    </row>
    <row r="48" spans="1:11" s="415" customFormat="1" ht="37.5" customHeight="1">
      <c r="A48" s="338" t="s">
        <v>244</v>
      </c>
      <c r="B48" s="340" t="s">
        <v>262</v>
      </c>
      <c r="C48" s="340" t="s">
        <v>35</v>
      </c>
      <c r="D48" s="340" t="s">
        <v>189</v>
      </c>
      <c r="E48" s="359" t="s">
        <v>206</v>
      </c>
      <c r="F48" s="341">
        <v>809</v>
      </c>
      <c r="G48" s="340" t="s">
        <v>184</v>
      </c>
      <c r="H48" s="359" t="s">
        <v>156</v>
      </c>
      <c r="I48" s="368"/>
      <c r="J48" s="335">
        <f>J49</f>
        <v>5</v>
      </c>
      <c r="K48" s="335">
        <f>K49</f>
        <v>5</v>
      </c>
    </row>
    <row r="49" spans="1:11" s="415" customFormat="1" ht="37.5" customHeight="1">
      <c r="A49" s="338" t="s">
        <v>127</v>
      </c>
      <c r="B49" s="340" t="s">
        <v>262</v>
      </c>
      <c r="C49" s="340" t="s">
        <v>35</v>
      </c>
      <c r="D49" s="340" t="s">
        <v>189</v>
      </c>
      <c r="E49" s="359" t="s">
        <v>206</v>
      </c>
      <c r="F49" s="341">
        <v>809</v>
      </c>
      <c r="G49" s="340" t="s">
        <v>184</v>
      </c>
      <c r="H49" s="359" t="s">
        <v>156</v>
      </c>
      <c r="I49" s="368">
        <v>240</v>
      </c>
      <c r="J49" s="335">
        <f>'приложение 6'!K133</f>
        <v>5</v>
      </c>
      <c r="K49" s="335">
        <f>'приложение 6'!L133</f>
        <v>5</v>
      </c>
    </row>
    <row r="50" spans="1:11" s="452" customFormat="1" ht="33" customHeight="1" hidden="1">
      <c r="A50" s="457" t="s">
        <v>241</v>
      </c>
      <c r="B50" s="448" t="s">
        <v>262</v>
      </c>
      <c r="C50" s="448" t="s">
        <v>35</v>
      </c>
      <c r="D50" s="448" t="s">
        <v>242</v>
      </c>
      <c r="E50" s="450" t="s">
        <v>88</v>
      </c>
      <c r="F50" s="449">
        <v>809</v>
      </c>
      <c r="G50" s="448" t="s">
        <v>184</v>
      </c>
      <c r="H50" s="450" t="s">
        <v>169</v>
      </c>
      <c r="I50" s="460"/>
      <c r="J50" s="451">
        <f>J51</f>
        <v>0</v>
      </c>
      <c r="K50" s="451">
        <f>K51</f>
        <v>0</v>
      </c>
    </row>
    <row r="51" spans="1:11" s="452" customFormat="1" ht="60.75" customHeight="1" hidden="1">
      <c r="A51" s="371" t="s">
        <v>144</v>
      </c>
      <c r="B51" s="436" t="s">
        <v>262</v>
      </c>
      <c r="C51" s="436" t="s">
        <v>35</v>
      </c>
      <c r="D51" s="436" t="s">
        <v>242</v>
      </c>
      <c r="E51" s="373" t="s">
        <v>145</v>
      </c>
      <c r="F51" s="437">
        <v>809</v>
      </c>
      <c r="G51" s="436" t="s">
        <v>184</v>
      </c>
      <c r="H51" s="373" t="s">
        <v>169</v>
      </c>
      <c r="I51" s="372"/>
      <c r="J51" s="348">
        <f>J52</f>
        <v>0</v>
      </c>
      <c r="K51" s="348">
        <f>K52</f>
        <v>0</v>
      </c>
    </row>
    <row r="52" spans="1:11" s="452" customFormat="1" ht="37.5" customHeight="1" hidden="1">
      <c r="A52" s="371" t="s">
        <v>127</v>
      </c>
      <c r="B52" s="436" t="s">
        <v>262</v>
      </c>
      <c r="C52" s="436" t="s">
        <v>35</v>
      </c>
      <c r="D52" s="436" t="s">
        <v>242</v>
      </c>
      <c r="E52" s="373" t="s">
        <v>145</v>
      </c>
      <c r="F52" s="437">
        <v>809</v>
      </c>
      <c r="G52" s="436" t="s">
        <v>184</v>
      </c>
      <c r="H52" s="373" t="s">
        <v>169</v>
      </c>
      <c r="I52" s="372">
        <v>240</v>
      </c>
      <c r="J52" s="348">
        <v>0</v>
      </c>
      <c r="K52" s="348">
        <v>0</v>
      </c>
    </row>
    <row r="53" spans="1:11" s="396" customFormat="1" ht="18">
      <c r="A53" s="385" t="s">
        <v>18</v>
      </c>
      <c r="B53" s="414"/>
      <c r="C53" s="414"/>
      <c r="D53" s="414"/>
      <c r="E53" s="401"/>
      <c r="F53" s="392"/>
      <c r="G53" s="392"/>
      <c r="H53" s="341"/>
      <c r="I53" s="341"/>
      <c r="J53" s="357" t="e">
        <f>J15+J18+J31+J34+J37+J40+J45+J50</f>
        <v>#REF!</v>
      </c>
      <c r="K53" s="357" t="e">
        <f>K15+K18+K31+K34+K37+K40+K45+K50</f>
        <v>#REF!</v>
      </c>
    </row>
    <row r="54" spans="1:10" s="396" customFormat="1" ht="14.25" customHeight="1">
      <c r="A54" s="393"/>
      <c r="B54" s="421"/>
      <c r="C54" s="421"/>
      <c r="D54" s="421"/>
      <c r="E54" s="422"/>
      <c r="F54" s="422"/>
      <c r="G54" s="422"/>
      <c r="H54" s="394"/>
      <c r="I54" s="394"/>
      <c r="J54" s="395"/>
    </row>
    <row r="55" spans="2:10" ht="18">
      <c r="B55" s="104"/>
      <c r="C55" s="104"/>
      <c r="D55" s="104"/>
      <c r="J55" s="86"/>
    </row>
  </sheetData>
  <sheetProtection/>
  <mergeCells count="16">
    <mergeCell ref="G1:K1"/>
    <mergeCell ref="B13:E13"/>
    <mergeCell ref="G4:K4"/>
    <mergeCell ref="G3:K3"/>
    <mergeCell ref="G2:K2"/>
    <mergeCell ref="A9:K9"/>
    <mergeCell ref="J10:K10"/>
    <mergeCell ref="A11:A12"/>
    <mergeCell ref="B11:E12"/>
    <mergeCell ref="F11:F12"/>
    <mergeCell ref="H11:H12"/>
    <mergeCell ref="I11:I12"/>
    <mergeCell ref="J11:K11"/>
    <mergeCell ref="A7:K7"/>
    <mergeCell ref="A8:K8"/>
    <mergeCell ref="G11:G12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3"/>
  <sheetViews>
    <sheetView view="pageBreakPreview" zoomScale="80" zoomScaleSheetLayoutView="80" zoomScalePageLayoutView="0" workbookViewId="0" topLeftCell="A1">
      <selection activeCell="D8" sqref="D8"/>
    </sheetView>
  </sheetViews>
  <sheetFormatPr defaultColWidth="9.140625" defaultRowHeight="12.75"/>
  <cols>
    <col min="1" max="1" width="59.28125" style="36" customWidth="1"/>
    <col min="2" max="2" width="46.7109375" style="36" customWidth="1"/>
    <col min="3" max="16384" width="9.140625" style="36" customWidth="1"/>
  </cols>
  <sheetData>
    <row r="1" ht="15">
      <c r="B1" s="478" t="s">
        <v>288</v>
      </c>
    </row>
    <row r="2" ht="15">
      <c r="B2" s="478" t="s">
        <v>34</v>
      </c>
    </row>
    <row r="3" ht="15">
      <c r="B3" s="478" t="s">
        <v>284</v>
      </c>
    </row>
    <row r="5" spans="1:10" ht="15" customHeight="1">
      <c r="A5" s="80"/>
      <c r="B5" s="520" t="s">
        <v>295</v>
      </c>
      <c r="C5" s="520"/>
      <c r="D5" s="88"/>
      <c r="E5" s="80"/>
      <c r="F5" s="80"/>
      <c r="G5" s="80"/>
      <c r="H5" s="80"/>
      <c r="I5" s="80"/>
      <c r="J5" s="23"/>
    </row>
    <row r="6" spans="1:10" ht="12" customHeight="1">
      <c r="A6" s="80"/>
      <c r="B6" s="521" t="s">
        <v>34</v>
      </c>
      <c r="C6" s="521"/>
      <c r="D6" s="88"/>
      <c r="E6" s="80"/>
      <c r="F6" s="80"/>
      <c r="G6" s="80"/>
      <c r="H6" s="80"/>
      <c r="I6" s="80"/>
      <c r="J6" s="23"/>
    </row>
    <row r="7" spans="1:10" ht="12.75" customHeight="1">
      <c r="A7" s="80"/>
      <c r="B7" s="521" t="s">
        <v>161</v>
      </c>
      <c r="C7" s="521"/>
      <c r="D7" s="522"/>
      <c r="E7" s="80"/>
      <c r="F7" s="80"/>
      <c r="G7" s="80"/>
      <c r="H7" s="80"/>
      <c r="I7" s="80"/>
      <c r="J7" s="23"/>
    </row>
    <row r="8" spans="1:9" ht="14.25" customHeight="1">
      <c r="A8" s="80"/>
      <c r="B8" s="89" t="s">
        <v>247</v>
      </c>
      <c r="C8" s="90"/>
      <c r="D8" s="88"/>
      <c r="E8" s="80"/>
      <c r="F8" s="80"/>
      <c r="G8" s="80"/>
      <c r="H8" s="80"/>
      <c r="I8" s="80"/>
    </row>
    <row r="9" spans="1:9" s="32" customFormat="1" ht="15">
      <c r="A9" s="80"/>
      <c r="B9" s="19"/>
      <c r="C9" s="80"/>
      <c r="D9" s="80"/>
      <c r="E9" s="80"/>
      <c r="F9" s="80"/>
      <c r="G9" s="80"/>
      <c r="H9" s="80"/>
      <c r="I9" s="80"/>
    </row>
    <row r="10" spans="1:7" ht="57" customHeight="1">
      <c r="A10" s="575" t="s">
        <v>255</v>
      </c>
      <c r="B10" s="576"/>
      <c r="C10" s="91"/>
      <c r="D10" s="91"/>
      <c r="E10" s="35"/>
      <c r="F10" s="35"/>
      <c r="G10" s="35"/>
    </row>
    <row r="11" spans="1:7" ht="15">
      <c r="A11" s="92"/>
      <c r="B11" s="93" t="s">
        <v>105</v>
      </c>
      <c r="C11" s="91"/>
      <c r="D11" s="91"/>
      <c r="E11" s="35"/>
      <c r="F11" s="35"/>
      <c r="G11" s="35"/>
    </row>
    <row r="12" spans="1:4" ht="15">
      <c r="A12" s="94" t="s">
        <v>106</v>
      </c>
      <c r="B12" s="94" t="s">
        <v>107</v>
      </c>
      <c r="C12" s="95"/>
      <c r="D12" s="95"/>
    </row>
    <row r="13" spans="1:4" ht="15">
      <c r="A13" s="94">
        <v>1</v>
      </c>
      <c r="B13" s="94">
        <v>2</v>
      </c>
      <c r="C13" s="95"/>
      <c r="D13" s="95"/>
    </row>
    <row r="14" spans="1:4" ht="63">
      <c r="A14" s="51" t="s">
        <v>108</v>
      </c>
      <c r="B14" s="96">
        <v>47</v>
      </c>
      <c r="C14" s="95"/>
      <c r="D14" s="95"/>
    </row>
    <row r="15" spans="1:2" ht="54" customHeight="1">
      <c r="A15" s="39" t="s">
        <v>47</v>
      </c>
      <c r="B15" s="40">
        <v>24.7</v>
      </c>
    </row>
    <row r="16" spans="1:2" ht="87" customHeight="1">
      <c r="A16" s="39" t="s">
        <v>46</v>
      </c>
      <c r="B16" s="40">
        <v>37.6</v>
      </c>
    </row>
    <row r="17" spans="1:2" ht="98.25" customHeight="1">
      <c r="A17" s="39" t="s">
        <v>31</v>
      </c>
      <c r="B17" s="40">
        <v>85.3</v>
      </c>
    </row>
    <row r="18" spans="1:2" ht="139.5" customHeight="1">
      <c r="A18" s="39" t="s">
        <v>218</v>
      </c>
      <c r="B18" s="40">
        <v>43.2</v>
      </c>
    </row>
    <row r="19" spans="1:2" s="136" customFormat="1" ht="78.75">
      <c r="A19" s="51" t="s">
        <v>219</v>
      </c>
      <c r="B19" s="96">
        <v>183.8</v>
      </c>
    </row>
    <row r="20" spans="1:2" ht="81" customHeight="1">
      <c r="A20" s="39" t="s">
        <v>49</v>
      </c>
      <c r="B20" s="40">
        <v>2.9</v>
      </c>
    </row>
    <row r="21" spans="1:2" ht="72.75" customHeight="1">
      <c r="A21" s="39" t="s">
        <v>205</v>
      </c>
      <c r="B21" s="40">
        <v>1</v>
      </c>
    </row>
    <row r="22" spans="1:2" ht="15">
      <c r="A22" s="38" t="s">
        <v>68</v>
      </c>
      <c r="B22" s="41">
        <f>SUM(B14:B21)</f>
        <v>425.5</v>
      </c>
    </row>
    <row r="23" ht="15">
      <c r="B23" s="50" t="s">
        <v>275</v>
      </c>
    </row>
  </sheetData>
  <sheetProtection/>
  <mergeCells count="4">
    <mergeCell ref="B6:C6"/>
    <mergeCell ref="B7:D7"/>
    <mergeCell ref="A10:B10"/>
    <mergeCell ref="B5:C5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8"/>
  <sheetViews>
    <sheetView view="pageBreakPreview" zoomScale="80" zoomScaleSheetLayoutView="80" zoomScalePageLayoutView="0" workbookViewId="0" topLeftCell="A19">
      <selection activeCell="B23" sqref="B23"/>
    </sheetView>
  </sheetViews>
  <sheetFormatPr defaultColWidth="9.140625" defaultRowHeight="12.75"/>
  <cols>
    <col min="1" max="1" width="54.140625" style="36" customWidth="1"/>
    <col min="2" max="2" width="46.140625" style="36" customWidth="1"/>
    <col min="3" max="16384" width="9.140625" style="36" customWidth="1"/>
  </cols>
  <sheetData>
    <row r="1" spans="2:3" ht="15">
      <c r="B1" s="478" t="s">
        <v>296</v>
      </c>
      <c r="C1" s="479"/>
    </row>
    <row r="2" spans="2:3" ht="15">
      <c r="B2" s="478" t="s">
        <v>34</v>
      </c>
      <c r="C2" s="479"/>
    </row>
    <row r="3" spans="2:3" ht="15">
      <c r="B3" s="478" t="s">
        <v>284</v>
      </c>
      <c r="C3" s="479"/>
    </row>
    <row r="5" spans="2:4" s="32" customFormat="1" ht="15">
      <c r="B5" s="520" t="s">
        <v>277</v>
      </c>
      <c r="C5" s="520"/>
      <c r="D5" s="88"/>
    </row>
    <row r="6" spans="2:4" s="32" customFormat="1" ht="15">
      <c r="B6" s="521" t="s">
        <v>34</v>
      </c>
      <c r="C6" s="521"/>
      <c r="D6" s="88"/>
    </row>
    <row r="7" spans="2:4" s="32" customFormat="1" ht="15">
      <c r="B7" s="521" t="s">
        <v>161</v>
      </c>
      <c r="C7" s="521"/>
      <c r="D7" s="522"/>
    </row>
    <row r="8" spans="2:4" s="32" customFormat="1" ht="15">
      <c r="B8" s="89" t="s">
        <v>247</v>
      </c>
      <c r="C8" s="90"/>
      <c r="D8" s="88"/>
    </row>
    <row r="9" spans="1:7" ht="15">
      <c r="A9" s="33"/>
      <c r="B9" s="19" t="s">
        <v>289</v>
      </c>
      <c r="C9" s="34"/>
      <c r="D9" s="34"/>
      <c r="E9" s="35"/>
      <c r="F9" s="35"/>
      <c r="G9" s="35"/>
    </row>
    <row r="10" spans="1:7" ht="61.5" customHeight="1">
      <c r="A10" s="575" t="s">
        <v>256</v>
      </c>
      <c r="B10" s="576"/>
      <c r="C10" s="34"/>
      <c r="D10" s="34"/>
      <c r="E10" s="35"/>
      <c r="F10" s="35"/>
      <c r="G10" s="35"/>
    </row>
    <row r="11" spans="1:7" ht="15">
      <c r="A11" s="33"/>
      <c r="B11" s="37" t="s">
        <v>105</v>
      </c>
      <c r="C11" s="34"/>
      <c r="D11" s="34"/>
      <c r="E11" s="35"/>
      <c r="F11" s="35"/>
      <c r="G11" s="35"/>
    </row>
    <row r="12" spans="1:2" ht="15">
      <c r="A12" s="38" t="s">
        <v>106</v>
      </c>
      <c r="B12" s="38" t="s">
        <v>107</v>
      </c>
    </row>
    <row r="13" spans="1:2" ht="15">
      <c r="A13" s="38">
        <v>1</v>
      </c>
      <c r="B13" s="38">
        <v>2</v>
      </c>
    </row>
    <row r="14" spans="1:2" ht="15">
      <c r="A14" s="484" t="s">
        <v>273</v>
      </c>
      <c r="B14" s="485">
        <f>B15+B16</f>
        <v>59</v>
      </c>
    </row>
    <row r="15" spans="1:2" ht="102" customHeight="1">
      <c r="A15" s="51" t="s">
        <v>118</v>
      </c>
      <c r="B15" s="473">
        <v>1.5</v>
      </c>
    </row>
    <row r="16" spans="1:2" ht="61.5" customHeight="1">
      <c r="A16" s="476" t="s">
        <v>154</v>
      </c>
      <c r="B16" s="473">
        <v>57.5</v>
      </c>
    </row>
    <row r="17" spans="1:2" s="135" customFormat="1" ht="15.75">
      <c r="A17" s="579" t="s">
        <v>40</v>
      </c>
      <c r="B17" s="580"/>
    </row>
    <row r="18" spans="1:2" ht="75">
      <c r="A18" s="45" t="s">
        <v>94</v>
      </c>
      <c r="B18" s="40">
        <f>'приложение 2'!C40</f>
        <v>1698.3</v>
      </c>
    </row>
    <row r="19" spans="1:2" ht="15.75">
      <c r="A19" s="48" t="s">
        <v>41</v>
      </c>
      <c r="B19" s="41">
        <f>B18</f>
        <v>1698.3</v>
      </c>
    </row>
    <row r="20" spans="1:2" ht="15.75">
      <c r="A20" s="577" t="s">
        <v>294</v>
      </c>
      <c r="B20" s="578"/>
    </row>
    <row r="21" spans="1:2" ht="99" customHeight="1">
      <c r="A21" s="466" t="s">
        <v>94</v>
      </c>
      <c r="B21" s="465">
        <f>B23+B24+B25+B27</f>
        <v>1757.3000000000002</v>
      </c>
    </row>
    <row r="22" spans="1:2" ht="15.75">
      <c r="A22" s="39" t="s">
        <v>109</v>
      </c>
      <c r="B22" s="40"/>
    </row>
    <row r="23" spans="1:2" ht="177.75" customHeight="1">
      <c r="A23" s="51" t="s">
        <v>117</v>
      </c>
      <c r="B23" s="52">
        <v>160.3</v>
      </c>
    </row>
    <row r="24" spans="1:2" ht="105.75" customHeight="1">
      <c r="A24" s="51" t="s">
        <v>118</v>
      </c>
      <c r="B24" s="52">
        <f>173.4+1.5</f>
        <v>174.9</v>
      </c>
    </row>
    <row r="25" spans="1:2" ht="52.5" customHeight="1">
      <c r="A25" s="476" t="s">
        <v>154</v>
      </c>
      <c r="B25" s="475">
        <f>259.6+57.5</f>
        <v>317.1</v>
      </c>
    </row>
    <row r="26" spans="1:2" ht="15" hidden="1">
      <c r="A26" s="474"/>
      <c r="B26" s="50"/>
    </row>
    <row r="27" spans="1:2" ht="73.5" customHeight="1">
      <c r="A27" s="476" t="s">
        <v>274</v>
      </c>
      <c r="B27" s="475">
        <v>1105</v>
      </c>
    </row>
    <row r="28" ht="15">
      <c r="B28" s="50" t="s">
        <v>275</v>
      </c>
    </row>
  </sheetData>
  <sheetProtection/>
  <mergeCells count="6">
    <mergeCell ref="A20:B20"/>
    <mergeCell ref="B7:D7"/>
    <mergeCell ref="A10:B10"/>
    <mergeCell ref="B5:C5"/>
    <mergeCell ref="B6:C6"/>
    <mergeCell ref="A17:B17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Орлов</cp:lastModifiedBy>
  <cp:lastPrinted>2020-06-30T08:09:58Z</cp:lastPrinted>
  <dcterms:created xsi:type="dcterms:W3CDTF">1996-10-08T23:32:33Z</dcterms:created>
  <dcterms:modified xsi:type="dcterms:W3CDTF">2020-07-01T09:56:17Z</dcterms:modified>
  <cp:category/>
  <cp:version/>
  <cp:contentType/>
  <cp:contentStatus/>
</cp:coreProperties>
</file>